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24226"/>
  <xr:revisionPtr revIDLastSave="0" documentId="13_ncr:1_{F8D4816F-3540-4440-9062-CA13E6A54A18}" xr6:coauthVersionLast="47" xr6:coauthVersionMax="47" xr10:uidLastSave="{00000000-0000-0000-0000-000000000000}"/>
  <bookViews>
    <workbookView xWindow="28680" yWindow="-120" windowWidth="19440" windowHeight="15000" tabRatio="937" xr2:uid="{00000000-000D-0000-FFFF-FFFF00000000}"/>
  </bookViews>
  <sheets>
    <sheet name="Summary" sheetId="1" r:id="rId1"/>
    <sheet name="Group 1 ITE" sheetId="2" r:id="rId2"/>
    <sheet name="Group 1 Cat 2 ITE -Rechargeable" sheetId="11" r:id="rId3"/>
    <sheet name="Group 2 BTE" sheetId="3" r:id="rId4"/>
    <sheet name="Group 2 Cat 2 BTE -Rechargeable" sheetId="8" r:id="rId5"/>
    <sheet name="Group 3 RIC" sheetId="4" r:id="rId6"/>
    <sheet name="Group 3- RIC - R" sheetId="9" r:id="rId7"/>
    <sheet name="Group 4 Wireless" sheetId="7" r:id="rId8"/>
    <sheet name="Group 6 Remotes" sheetId="6" r:id="rId9"/>
    <sheet name="Group 7 - CROS Non-R" sheetId="5" r:id="rId10"/>
    <sheet name="Group 7 CROS- R" sheetId="10" r:id="rId11"/>
    <sheet name="Group 8 CI Comp" sheetId="12" r:id="rId12"/>
  </sheets>
  <externalReferences>
    <externalReference r:id="rId13"/>
    <externalReference r:id="rId14"/>
    <externalReference r:id="rId15"/>
    <externalReference r:id="rId16"/>
    <externalReference r:id="rId17"/>
    <externalReference r:id="rId18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225" i="1" l="1"/>
  <c r="L234" i="1"/>
  <c r="M263" i="1"/>
  <c r="M254" i="1"/>
  <c r="M63" i="1"/>
  <c r="M52" i="1"/>
  <c r="M43" i="1"/>
  <c r="M33" i="1"/>
  <c r="M26" i="1"/>
  <c r="M18" i="1"/>
  <c r="M9" i="1"/>
  <c r="M36" i="10"/>
  <c r="M27" i="10"/>
  <c r="M17" i="10"/>
  <c r="M9" i="10"/>
  <c r="M33" i="5"/>
  <c r="M25" i="5"/>
  <c r="M15" i="5"/>
  <c r="M8" i="5"/>
  <c r="M37" i="6"/>
  <c r="M28" i="6"/>
  <c r="M18" i="6"/>
  <c r="M9" i="6"/>
  <c r="M64" i="7"/>
  <c r="M55" i="7"/>
  <c r="M46" i="7"/>
  <c r="M36" i="7"/>
  <c r="M27" i="7"/>
  <c r="M9" i="7"/>
  <c r="M18" i="7"/>
  <c r="M32" i="9"/>
  <c r="M24" i="9"/>
  <c r="M16" i="9"/>
  <c r="M8" i="9"/>
  <c r="M37" i="4"/>
  <c r="M28" i="4"/>
  <c r="M18" i="4"/>
  <c r="M9" i="4"/>
  <c r="M8" i="8"/>
  <c r="M32" i="8"/>
  <c r="M24" i="8"/>
  <c r="M37" i="3"/>
  <c r="M28" i="3"/>
  <c r="M18" i="3"/>
  <c r="M9" i="3"/>
  <c r="M25" i="11"/>
  <c r="M19" i="11"/>
  <c r="M12" i="11"/>
  <c r="M6" i="11"/>
  <c r="M37" i="2"/>
  <c r="M28" i="2"/>
  <c r="M18" i="2"/>
  <c r="M9" i="2"/>
  <c r="M40" i="2" l="1"/>
  <c r="M23" i="10" l="1"/>
  <c r="M5" i="10"/>
  <c r="M21" i="5"/>
  <c r="M4" i="5"/>
  <c r="M5" i="9"/>
  <c r="M24" i="4"/>
  <c r="M5" i="4"/>
  <c r="L21" i="8"/>
  <c r="L5" i="8"/>
  <c r="M4" i="11"/>
  <c r="M5" i="6"/>
  <c r="M24" i="6"/>
  <c r="M5" i="7"/>
  <c r="M14" i="7"/>
  <c r="M21" i="9"/>
  <c r="M5" i="8"/>
  <c r="M21" i="8"/>
  <c r="M31" i="7" l="1"/>
  <c r="M3" i="4" l="1"/>
  <c r="M16" i="11"/>
  <c r="L23" i="10"/>
  <c r="L5" i="10"/>
  <c r="L21" i="5"/>
  <c r="L4" i="5"/>
  <c r="L14" i="7"/>
  <c r="L5" i="7"/>
  <c r="L21" i="9"/>
  <c r="L5" i="9"/>
  <c r="L25" i="10" l="1"/>
  <c r="L7" i="10"/>
  <c r="L23" i="5"/>
  <c r="L6" i="5"/>
  <c r="L26" i="6"/>
  <c r="L7" i="6"/>
  <c r="K7" i="6"/>
  <c r="L16" i="7"/>
  <c r="L7" i="7"/>
  <c r="L23" i="9"/>
  <c r="L7" i="9"/>
  <c r="L26" i="4"/>
  <c r="L7" i="4"/>
  <c r="L23" i="8"/>
  <c r="L7" i="8"/>
  <c r="L7" i="3"/>
  <c r="L26" i="3"/>
  <c r="L18" i="11"/>
  <c r="L5" i="11"/>
  <c r="L26" i="2"/>
  <c r="L7" i="2"/>
  <c r="L31" i="7" l="1"/>
  <c r="L4" i="2"/>
  <c r="L3" i="4" l="1"/>
  <c r="M6" i="8"/>
  <c r="L3" i="12" l="1"/>
  <c r="L5" i="12" s="1"/>
  <c r="K31" i="7" l="1"/>
  <c r="K3" i="4" l="1"/>
  <c r="K76" i="1" s="1"/>
  <c r="J6" i="5" l="1"/>
  <c r="J7" i="7"/>
  <c r="M24" i="2" l="1"/>
  <c r="L24" i="2"/>
  <c r="K24" i="2"/>
  <c r="L5" i="2"/>
  <c r="K5" i="2"/>
  <c r="L4" i="11"/>
  <c r="K4" i="11"/>
  <c r="J24" i="2"/>
  <c r="I24" i="2"/>
  <c r="J20" i="5" l="1"/>
  <c r="J31" i="7"/>
  <c r="J22" i="10"/>
  <c r="J4" i="10"/>
  <c r="J3" i="5"/>
  <c r="J23" i="6"/>
  <c r="J4" i="6"/>
  <c r="M22" i="7"/>
  <c r="L22" i="7"/>
  <c r="K22" i="7"/>
  <c r="J22" i="7"/>
  <c r="J13" i="7"/>
  <c r="J4" i="7"/>
  <c r="J20" i="9"/>
  <c r="M4" i="9"/>
  <c r="L4" i="9"/>
  <c r="K4" i="9"/>
  <c r="J4" i="9"/>
  <c r="M23" i="4"/>
  <c r="L23" i="4"/>
  <c r="K23" i="4"/>
  <c r="J23" i="4"/>
  <c r="M4" i="4"/>
  <c r="L4" i="4"/>
  <c r="K4" i="4"/>
  <c r="J4" i="4"/>
  <c r="J20" i="8"/>
  <c r="J4" i="8"/>
  <c r="J23" i="3"/>
  <c r="J4" i="3"/>
  <c r="M23" i="2"/>
  <c r="L23" i="2"/>
  <c r="K23" i="2"/>
  <c r="M4" i="2"/>
  <c r="K4" i="2"/>
  <c r="J4" i="2" l="1"/>
  <c r="J23" i="2"/>
  <c r="K24" i="6" l="1"/>
  <c r="M22" i="6" l="1"/>
  <c r="L22" i="6"/>
  <c r="K22" i="6"/>
  <c r="J22" i="6"/>
  <c r="M3" i="6"/>
  <c r="L3" i="6"/>
  <c r="K3" i="6"/>
  <c r="J3" i="6"/>
  <c r="M12" i="7"/>
  <c r="L12" i="7"/>
  <c r="K12" i="7"/>
  <c r="J12" i="7"/>
  <c r="M3" i="7"/>
  <c r="L3" i="7"/>
  <c r="K3" i="7"/>
  <c r="J3" i="7"/>
  <c r="M19" i="9"/>
  <c r="L19" i="9"/>
  <c r="K19" i="9"/>
  <c r="J19" i="9"/>
  <c r="M3" i="9"/>
  <c r="L3" i="9"/>
  <c r="K3" i="9"/>
  <c r="J3" i="9"/>
  <c r="M22" i="4"/>
  <c r="L22" i="4"/>
  <c r="K22" i="4"/>
  <c r="J22" i="4"/>
  <c r="J3" i="4"/>
  <c r="M19" i="8"/>
  <c r="L19" i="8"/>
  <c r="K19" i="8"/>
  <c r="J19" i="8"/>
  <c r="M3" i="8"/>
  <c r="L3" i="8"/>
  <c r="K3" i="8"/>
  <c r="J3" i="8"/>
  <c r="M22" i="2"/>
  <c r="L22" i="2"/>
  <c r="K22" i="2"/>
  <c r="J22" i="2"/>
  <c r="M21" i="10"/>
  <c r="L21" i="10"/>
  <c r="K21" i="10"/>
  <c r="J21" i="10"/>
  <c r="N21" i="10"/>
  <c r="I21" i="10"/>
  <c r="I3" i="10"/>
  <c r="J3" i="10"/>
  <c r="K3" i="10"/>
  <c r="L3" i="10"/>
  <c r="M3" i="10"/>
  <c r="M16" i="7"/>
  <c r="K16" i="7"/>
  <c r="J16" i="7"/>
  <c r="I16" i="7"/>
  <c r="I53" i="7" s="1"/>
  <c r="M25" i="10"/>
  <c r="K25" i="10"/>
  <c r="J25" i="10"/>
  <c r="I25" i="10"/>
  <c r="M7" i="10"/>
  <c r="K7" i="10"/>
  <c r="J7" i="10"/>
  <c r="I7" i="10"/>
  <c r="M23" i="5"/>
  <c r="K23" i="5"/>
  <c r="J23" i="5"/>
  <c r="I23" i="5"/>
  <c r="M6" i="5"/>
  <c r="K6" i="5"/>
  <c r="I6" i="5"/>
  <c r="M26" i="6"/>
  <c r="K26" i="6"/>
  <c r="J26" i="6"/>
  <c r="I26" i="6"/>
  <c r="M7" i="6"/>
  <c r="J7" i="6"/>
  <c r="I7" i="6"/>
  <c r="M7" i="7"/>
  <c r="K7" i="7"/>
  <c r="I7" i="7"/>
  <c r="M23" i="9"/>
  <c r="K23" i="9"/>
  <c r="J23" i="9"/>
  <c r="I23" i="9"/>
  <c r="M7" i="9"/>
  <c r="K7" i="9"/>
  <c r="J7" i="9"/>
  <c r="I7" i="9"/>
  <c r="M23" i="8"/>
  <c r="K23" i="8"/>
  <c r="J23" i="8"/>
  <c r="M7" i="8"/>
  <c r="K7" i="8"/>
  <c r="J7" i="8"/>
  <c r="I23" i="8"/>
  <c r="I7" i="8"/>
  <c r="M26" i="3"/>
  <c r="K26" i="3"/>
  <c r="J26" i="3"/>
  <c r="I26" i="3"/>
  <c r="M7" i="3"/>
  <c r="J7" i="3"/>
  <c r="K7" i="3"/>
  <c r="I7" i="3"/>
  <c r="M18" i="11"/>
  <c r="K18" i="11"/>
  <c r="I18" i="11"/>
  <c r="J18" i="11"/>
  <c r="M5" i="11"/>
  <c r="K5" i="11"/>
  <c r="J5" i="11"/>
  <c r="I5" i="11"/>
  <c r="M26" i="2"/>
  <c r="K26" i="2"/>
  <c r="J26" i="2"/>
  <c r="I26" i="2"/>
  <c r="M7" i="2"/>
  <c r="K7" i="2"/>
  <c r="J7" i="2"/>
  <c r="I7" i="2"/>
  <c r="M13" i="12"/>
  <c r="M15" i="12" s="1"/>
  <c r="L13" i="12"/>
  <c r="K13" i="12"/>
  <c r="K15" i="12" s="1"/>
  <c r="J13" i="12"/>
  <c r="I13" i="12"/>
  <c r="I15" i="12" s="1"/>
  <c r="M3" i="12"/>
  <c r="M5" i="12" s="1"/>
  <c r="K3" i="12"/>
  <c r="K5" i="12" s="1"/>
  <c r="J3" i="12"/>
  <c r="J5" i="12" s="1"/>
  <c r="I3" i="12"/>
  <c r="I5" i="12" s="1"/>
  <c r="M24" i="10"/>
  <c r="L24" i="10"/>
  <c r="K24" i="10"/>
  <c r="J24" i="10"/>
  <c r="I24" i="10"/>
  <c r="M6" i="10"/>
  <c r="L6" i="10"/>
  <c r="K6" i="10"/>
  <c r="J6" i="10"/>
  <c r="I6" i="10"/>
  <c r="M22" i="5"/>
  <c r="L22" i="5"/>
  <c r="K22" i="5"/>
  <c r="J22" i="5"/>
  <c r="I22" i="5"/>
  <c r="M5" i="5"/>
  <c r="L5" i="5"/>
  <c r="K5" i="5"/>
  <c r="J5" i="5"/>
  <c r="I5" i="5"/>
  <c r="M25" i="6"/>
  <c r="L25" i="6"/>
  <c r="K25" i="6"/>
  <c r="J25" i="6"/>
  <c r="I25" i="6"/>
  <c r="M6" i="6"/>
  <c r="L6" i="6"/>
  <c r="K6" i="6"/>
  <c r="J6" i="6"/>
  <c r="I6" i="6"/>
  <c r="M33" i="7"/>
  <c r="L33" i="7"/>
  <c r="L36" i="7" s="1"/>
  <c r="K33" i="7"/>
  <c r="K36" i="7" s="1"/>
  <c r="J33" i="7"/>
  <c r="J36" i="7" s="1"/>
  <c r="I33" i="7"/>
  <c r="M24" i="7"/>
  <c r="L24" i="7"/>
  <c r="L27" i="7" s="1"/>
  <c r="K24" i="7"/>
  <c r="K27" i="7" s="1"/>
  <c r="J24" i="7"/>
  <c r="J27" i="7" s="1"/>
  <c r="I24" i="7"/>
  <c r="M15" i="7"/>
  <c r="L15" i="7"/>
  <c r="K15" i="7"/>
  <c r="J15" i="7"/>
  <c r="I15" i="7"/>
  <c r="M6" i="7"/>
  <c r="L6" i="7"/>
  <c r="K6" i="7"/>
  <c r="J6" i="7"/>
  <c r="I6" i="7"/>
  <c r="M22" i="9"/>
  <c r="L22" i="9"/>
  <c r="K22" i="9"/>
  <c r="J22" i="9"/>
  <c r="I22" i="9"/>
  <c r="M6" i="9"/>
  <c r="L6" i="9"/>
  <c r="K6" i="9"/>
  <c r="J6" i="9"/>
  <c r="I6" i="9"/>
  <c r="M25" i="2"/>
  <c r="L25" i="2"/>
  <c r="K25" i="2"/>
  <c r="J25" i="2"/>
  <c r="M6" i="2"/>
  <c r="L6" i="2"/>
  <c r="K6" i="2"/>
  <c r="J6" i="2"/>
  <c r="M25" i="3"/>
  <c r="L25" i="3"/>
  <c r="K25" i="3"/>
  <c r="J25" i="3"/>
  <c r="M6" i="3"/>
  <c r="L6" i="3"/>
  <c r="K6" i="3"/>
  <c r="J6" i="3"/>
  <c r="M22" i="8"/>
  <c r="L22" i="8"/>
  <c r="K22" i="8"/>
  <c r="J22" i="8"/>
  <c r="L6" i="8"/>
  <c r="K6" i="8"/>
  <c r="J6" i="8"/>
  <c r="M25" i="4"/>
  <c r="L25" i="4"/>
  <c r="K25" i="4"/>
  <c r="J25" i="4"/>
  <c r="I25" i="4"/>
  <c r="M6" i="4"/>
  <c r="L6" i="4"/>
  <c r="K6" i="4"/>
  <c r="J6" i="4"/>
  <c r="I6" i="4"/>
  <c r="I22" i="8"/>
  <c r="I6" i="8"/>
  <c r="I25" i="3"/>
  <c r="I6" i="3"/>
  <c r="I25" i="2"/>
  <c r="I6" i="2"/>
  <c r="K23" i="10"/>
  <c r="J23" i="10"/>
  <c r="I23" i="10"/>
  <c r="K5" i="10"/>
  <c r="J5" i="10"/>
  <c r="I5" i="10"/>
  <c r="K21" i="5"/>
  <c r="J21" i="5"/>
  <c r="I21" i="5"/>
  <c r="K4" i="5"/>
  <c r="J4" i="5"/>
  <c r="I4" i="5"/>
  <c r="L24" i="6"/>
  <c r="J24" i="6"/>
  <c r="I24" i="6"/>
  <c r="L5" i="6"/>
  <c r="K5" i="6"/>
  <c r="J5" i="6"/>
  <c r="I5" i="6"/>
  <c r="K14" i="7"/>
  <c r="J14" i="7"/>
  <c r="I14" i="7"/>
  <c r="K5" i="7"/>
  <c r="J5" i="7"/>
  <c r="I5" i="7"/>
  <c r="K21" i="9"/>
  <c r="J21" i="9"/>
  <c r="I21" i="9"/>
  <c r="K5" i="9"/>
  <c r="J5" i="9"/>
  <c r="I5" i="9"/>
  <c r="L24" i="4"/>
  <c r="K24" i="4"/>
  <c r="J24" i="4"/>
  <c r="I24" i="4"/>
  <c r="L5" i="4"/>
  <c r="K5" i="4"/>
  <c r="J5" i="4"/>
  <c r="I5" i="4"/>
  <c r="K21" i="8"/>
  <c r="J21" i="8"/>
  <c r="I21" i="8"/>
  <c r="K5" i="8"/>
  <c r="J5" i="8"/>
  <c r="I5" i="8"/>
  <c r="M24" i="3"/>
  <c r="L24" i="3"/>
  <c r="K24" i="3"/>
  <c r="J24" i="3"/>
  <c r="I24" i="3"/>
  <c r="M5" i="3"/>
  <c r="L5" i="3"/>
  <c r="K5" i="3"/>
  <c r="J5" i="3"/>
  <c r="I5" i="3"/>
  <c r="M17" i="11"/>
  <c r="L17" i="11"/>
  <c r="K17" i="11"/>
  <c r="J17" i="11"/>
  <c r="I17" i="11"/>
  <c r="I4" i="11"/>
  <c r="I23" i="1" s="1"/>
  <c r="J4" i="11"/>
  <c r="H24" i="2"/>
  <c r="M5" i="2"/>
  <c r="J5" i="2"/>
  <c r="I5" i="2"/>
  <c r="H5" i="2"/>
  <c r="M13" i="7"/>
  <c r="L13" i="7"/>
  <c r="K13" i="7"/>
  <c r="I13" i="7"/>
  <c r="H13" i="7"/>
  <c r="M20" i="9"/>
  <c r="L20" i="9"/>
  <c r="K20" i="9"/>
  <c r="M4" i="7"/>
  <c r="L4" i="7"/>
  <c r="K4" i="7"/>
  <c r="I4" i="7"/>
  <c r="I20" i="9"/>
  <c r="M22" i="10"/>
  <c r="L22" i="10"/>
  <c r="K22" i="10"/>
  <c r="I22" i="10"/>
  <c r="M4" i="10"/>
  <c r="L4" i="10"/>
  <c r="K4" i="10"/>
  <c r="I4" i="10"/>
  <c r="M20" i="5"/>
  <c r="L20" i="5"/>
  <c r="K20" i="5"/>
  <c r="M3" i="5"/>
  <c r="L3" i="5"/>
  <c r="K3" i="5"/>
  <c r="I20" i="5"/>
  <c r="I3" i="5"/>
  <c r="M23" i="6"/>
  <c r="L23" i="6"/>
  <c r="K23" i="6"/>
  <c r="M4" i="6"/>
  <c r="L4" i="6"/>
  <c r="K4" i="6"/>
  <c r="I23" i="6"/>
  <c r="I4" i="6"/>
  <c r="I31" i="7"/>
  <c r="I22" i="7"/>
  <c r="I4" i="9"/>
  <c r="I22" i="6"/>
  <c r="I3" i="6"/>
  <c r="I12" i="7"/>
  <c r="I3" i="7"/>
  <c r="I19" i="9"/>
  <c r="I3" i="9"/>
  <c r="I22" i="4"/>
  <c r="I3" i="4"/>
  <c r="I19" i="8"/>
  <c r="I3" i="8"/>
  <c r="J16" i="11"/>
  <c r="I16" i="11"/>
  <c r="L3" i="11"/>
  <c r="L6" i="11" s="1"/>
  <c r="J3" i="11"/>
  <c r="I3" i="11"/>
  <c r="M3" i="11"/>
  <c r="L3" i="2"/>
  <c r="L9" i="2" s="1"/>
  <c r="J3" i="2"/>
  <c r="I22" i="2"/>
  <c r="I3" i="2"/>
  <c r="H3" i="2"/>
  <c r="L9" i="4" l="1"/>
  <c r="L8" i="5"/>
  <c r="L28" i="2"/>
  <c r="J19" i="11"/>
  <c r="L46" i="2"/>
  <c r="L25" i="5"/>
  <c r="L8" i="9"/>
  <c r="L9" i="7"/>
  <c r="L9" i="6"/>
  <c r="L9" i="10"/>
  <c r="L27" i="10"/>
  <c r="L28" i="4"/>
  <c r="L24" i="9"/>
  <c r="L18" i="7"/>
  <c r="L28" i="6"/>
  <c r="K18" i="7"/>
  <c r="K8" i="9"/>
  <c r="K8" i="5"/>
  <c r="K9" i="7"/>
  <c r="K28" i="2"/>
  <c r="K28" i="6"/>
  <c r="K27" i="10"/>
  <c r="K24" i="9"/>
  <c r="K25" i="5"/>
  <c r="K9" i="10"/>
  <c r="K9" i="6"/>
  <c r="J27" i="10"/>
  <c r="J9" i="7"/>
  <c r="J9" i="2"/>
  <c r="J25" i="5"/>
  <c r="J9" i="10"/>
  <c r="J13" i="10" s="1"/>
  <c r="J9" i="6"/>
  <c r="I27" i="7"/>
  <c r="J8" i="9"/>
  <c r="I27" i="10"/>
  <c r="J8" i="8"/>
  <c r="J8" i="5"/>
  <c r="K178" i="1"/>
  <c r="J24" i="9"/>
  <c r="J18" i="7"/>
  <c r="J28" i="6"/>
  <c r="L178" i="1"/>
  <c r="J6" i="11"/>
  <c r="J30" i="11" s="1"/>
  <c r="J171" i="1"/>
  <c r="J169" i="1"/>
  <c r="J28" i="2"/>
  <c r="J24" i="8"/>
  <c r="I36" i="7"/>
  <c r="M3" i="2"/>
  <c r="L16" i="11"/>
  <c r="L19" i="11" s="1"/>
  <c r="I40" i="10"/>
  <c r="I39" i="10"/>
  <c r="I9" i="10"/>
  <c r="I12" i="10" s="1"/>
  <c r="I6" i="11"/>
  <c r="I19" i="11"/>
  <c r="I178" i="1"/>
  <c r="I18" i="7"/>
  <c r="I8" i="9"/>
  <c r="I24" i="9"/>
  <c r="I9" i="7"/>
  <c r="M39" i="10"/>
  <c r="I9" i="6"/>
  <c r="I28" i="6"/>
  <c r="L39" i="10"/>
  <c r="K39" i="10"/>
  <c r="J178" i="1"/>
  <c r="J39" i="10"/>
  <c r="M178" i="1"/>
  <c r="K169" i="1"/>
  <c r="L169" i="1"/>
  <c r="N3" i="10"/>
  <c r="M169" i="1"/>
  <c r="I169" i="1"/>
  <c r="I52" i="7"/>
  <c r="I25" i="5"/>
  <c r="I8" i="5"/>
  <c r="H23" i="10"/>
  <c r="H5" i="10"/>
  <c r="H21" i="5"/>
  <c r="H4" i="5"/>
  <c r="H24" i="6"/>
  <c r="H5" i="6"/>
  <c r="H14" i="7"/>
  <c r="H5" i="7"/>
  <c r="H21" i="9"/>
  <c r="H5" i="9"/>
  <c r="H24" i="4"/>
  <c r="H5" i="4"/>
  <c r="H21" i="8"/>
  <c r="H5" i="8"/>
  <c r="H24" i="3"/>
  <c r="H5" i="3"/>
  <c r="H17" i="11"/>
  <c r="H4" i="11"/>
  <c r="L41" i="5" l="1"/>
  <c r="L46" i="6"/>
  <c r="J16" i="10"/>
  <c r="J12" i="10"/>
  <c r="J14" i="10"/>
  <c r="K45" i="10"/>
  <c r="I13" i="10"/>
  <c r="J15" i="10"/>
  <c r="M45" i="10"/>
  <c r="N178" i="1"/>
  <c r="I31" i="10"/>
  <c r="I34" i="10"/>
  <c r="I15" i="10"/>
  <c r="N39" i="10"/>
  <c r="I30" i="10"/>
  <c r="N169" i="1"/>
  <c r="I41" i="5"/>
  <c r="H4" i="4"/>
  <c r="J17" i="10" l="1"/>
  <c r="G26" i="4"/>
  <c r="D3" i="6" l="1"/>
  <c r="E24" i="7"/>
  <c r="E5" i="7"/>
  <c r="D5" i="6" l="1"/>
  <c r="H25" i="10" l="1"/>
  <c r="G25" i="10"/>
  <c r="F25" i="10"/>
  <c r="E25" i="10"/>
  <c r="D25" i="10"/>
  <c r="H7" i="10"/>
  <c r="G7" i="10"/>
  <c r="F7" i="10"/>
  <c r="E7" i="10"/>
  <c r="D7" i="10"/>
  <c r="I163" i="1"/>
  <c r="H23" i="5"/>
  <c r="G23" i="5"/>
  <c r="F23" i="5"/>
  <c r="E23" i="5"/>
  <c r="E163" i="1" s="1"/>
  <c r="D23" i="5"/>
  <c r="H6" i="5"/>
  <c r="G6" i="5"/>
  <c r="F6" i="5"/>
  <c r="E6" i="5"/>
  <c r="D6" i="5"/>
  <c r="H26" i="6"/>
  <c r="G26" i="6"/>
  <c r="F26" i="6"/>
  <c r="E26" i="6"/>
  <c r="D26" i="6"/>
  <c r="H7" i="6"/>
  <c r="G7" i="6"/>
  <c r="F7" i="6"/>
  <c r="E7" i="6"/>
  <c r="D7" i="6"/>
  <c r="H16" i="7"/>
  <c r="H53" i="7" s="1"/>
  <c r="G16" i="7"/>
  <c r="F16" i="7"/>
  <c r="E16" i="7"/>
  <c r="D16" i="7"/>
  <c r="H7" i="7"/>
  <c r="G7" i="7"/>
  <c r="F7" i="7"/>
  <c r="E7" i="7"/>
  <c r="D7" i="7"/>
  <c r="H23" i="9"/>
  <c r="G23" i="9"/>
  <c r="F23" i="9"/>
  <c r="E23" i="9"/>
  <c r="D23" i="9"/>
  <c r="H7" i="9"/>
  <c r="G7" i="9"/>
  <c r="F7" i="9"/>
  <c r="E7" i="9"/>
  <c r="D7" i="9"/>
  <c r="M26" i="4"/>
  <c r="K26" i="4"/>
  <c r="K28" i="4" s="1"/>
  <c r="J26" i="4"/>
  <c r="J28" i="4" s="1"/>
  <c r="I26" i="4"/>
  <c r="H26" i="4"/>
  <c r="F26" i="4"/>
  <c r="E26" i="4"/>
  <c r="D26" i="4"/>
  <c r="M7" i="4"/>
  <c r="M46" i="4" s="1"/>
  <c r="K7" i="4"/>
  <c r="K9" i="4" s="1"/>
  <c r="J7" i="4"/>
  <c r="J9" i="4" s="1"/>
  <c r="I7" i="4"/>
  <c r="H7" i="4"/>
  <c r="G7" i="4"/>
  <c r="F7" i="4"/>
  <c r="E7" i="4"/>
  <c r="D7" i="4"/>
  <c r="H26" i="3"/>
  <c r="G26" i="3"/>
  <c r="F26" i="3"/>
  <c r="E26" i="3"/>
  <c r="D26" i="3"/>
  <c r="H7" i="3"/>
  <c r="G7" i="3"/>
  <c r="F7" i="3"/>
  <c r="E7" i="3"/>
  <c r="D7" i="3"/>
  <c r="H18" i="11"/>
  <c r="G18" i="11"/>
  <c r="F18" i="11"/>
  <c r="E18" i="11"/>
  <c r="D18" i="11"/>
  <c r="H5" i="11"/>
  <c r="G5" i="11"/>
  <c r="F5" i="11"/>
  <c r="F4" i="11"/>
  <c r="E5" i="11"/>
  <c r="D5" i="11"/>
  <c r="H26" i="2"/>
  <c r="G26" i="2"/>
  <c r="F26" i="2"/>
  <c r="E26" i="2"/>
  <c r="D26" i="2"/>
  <c r="H7" i="2"/>
  <c r="G7" i="2"/>
  <c r="G7" i="1" s="1"/>
  <c r="F7" i="2"/>
  <c r="E7" i="2"/>
  <c r="D7" i="2"/>
  <c r="D21" i="5" l="1"/>
  <c r="D22" i="2" l="1"/>
  <c r="D3" i="2"/>
  <c r="H22" i="6"/>
  <c r="G22" i="6"/>
  <c r="F22" i="6"/>
  <c r="E22" i="6"/>
  <c r="D22" i="6"/>
  <c r="C22" i="6"/>
  <c r="H3" i="6"/>
  <c r="G3" i="6"/>
  <c r="F3" i="6"/>
  <c r="E3" i="6"/>
  <c r="C3" i="6"/>
  <c r="H12" i="7"/>
  <c r="G12" i="7"/>
  <c r="F12" i="7"/>
  <c r="E12" i="7"/>
  <c r="D12" i="7"/>
  <c r="C12" i="7"/>
  <c r="H3" i="7"/>
  <c r="G3" i="7"/>
  <c r="F3" i="7"/>
  <c r="E3" i="7"/>
  <c r="D3" i="7"/>
  <c r="C3" i="7"/>
  <c r="H19" i="9"/>
  <c r="G19" i="9"/>
  <c r="F19" i="9"/>
  <c r="E19" i="9"/>
  <c r="D19" i="9"/>
  <c r="C19" i="9"/>
  <c r="H3" i="9"/>
  <c r="G3" i="9"/>
  <c r="F3" i="9"/>
  <c r="E3" i="9"/>
  <c r="D3" i="9"/>
  <c r="C3" i="9"/>
  <c r="H22" i="4"/>
  <c r="G22" i="4"/>
  <c r="F22" i="4"/>
  <c r="E22" i="4"/>
  <c r="D22" i="4"/>
  <c r="C22" i="4"/>
  <c r="H3" i="4"/>
  <c r="G3" i="4"/>
  <c r="F3" i="4"/>
  <c r="E3" i="4"/>
  <c r="D3" i="4"/>
  <c r="C3" i="4"/>
  <c r="H19" i="8"/>
  <c r="G19" i="8"/>
  <c r="F19" i="8"/>
  <c r="E19" i="8"/>
  <c r="D19" i="8"/>
  <c r="C19" i="8"/>
  <c r="H3" i="8"/>
  <c r="G3" i="8"/>
  <c r="F3" i="8"/>
  <c r="E3" i="8"/>
  <c r="D3" i="8"/>
  <c r="C3" i="8"/>
  <c r="M22" i="3"/>
  <c r="L22" i="3"/>
  <c r="J22" i="3"/>
  <c r="J28" i="3" s="1"/>
  <c r="I22" i="3"/>
  <c r="H22" i="3"/>
  <c r="G22" i="3"/>
  <c r="F22" i="3"/>
  <c r="E22" i="3"/>
  <c r="D22" i="3"/>
  <c r="C22" i="3"/>
  <c r="M3" i="3"/>
  <c r="L3" i="3"/>
  <c r="J3" i="3"/>
  <c r="J9" i="3" s="1"/>
  <c r="I3" i="3"/>
  <c r="H3" i="3"/>
  <c r="G3" i="3"/>
  <c r="F3" i="3"/>
  <c r="E3" i="3"/>
  <c r="D3" i="3"/>
  <c r="C3" i="3"/>
  <c r="H16" i="11"/>
  <c r="H19" i="11" s="1"/>
  <c r="G16" i="11"/>
  <c r="F16" i="11"/>
  <c r="E16" i="11"/>
  <c r="D16" i="11"/>
  <c r="C16" i="11"/>
  <c r="H3" i="11"/>
  <c r="H6" i="11" s="1"/>
  <c r="G3" i="11"/>
  <c r="F3" i="11"/>
  <c r="F6" i="11" s="1"/>
  <c r="E3" i="11"/>
  <c r="D3" i="11"/>
  <c r="C3" i="11"/>
  <c r="C3" i="2" l="1"/>
  <c r="C16" i="7" l="1"/>
  <c r="C7" i="6"/>
  <c r="C25" i="10" l="1"/>
  <c r="C7" i="10"/>
  <c r="C23" i="5"/>
  <c r="C6" i="5"/>
  <c r="C26" i="6"/>
  <c r="C7" i="7"/>
  <c r="C23" i="9"/>
  <c r="C7" i="9"/>
  <c r="C26" i="4"/>
  <c r="C7" i="4"/>
  <c r="C26" i="3"/>
  <c r="C7" i="3"/>
  <c r="C18" i="11"/>
  <c r="C5" i="11"/>
  <c r="C26" i="2"/>
  <c r="C7" i="2"/>
  <c r="H13" i="12" l="1"/>
  <c r="G13" i="12"/>
  <c r="F13" i="12"/>
  <c r="E13" i="12"/>
  <c r="D13" i="12"/>
  <c r="C13" i="12"/>
  <c r="H3" i="12"/>
  <c r="G3" i="12"/>
  <c r="F3" i="12"/>
  <c r="E3" i="12"/>
  <c r="D3" i="12"/>
  <c r="C3" i="12"/>
  <c r="H24" i="10"/>
  <c r="G24" i="10"/>
  <c r="F24" i="10"/>
  <c r="E24" i="10"/>
  <c r="D24" i="10"/>
  <c r="C24" i="10"/>
  <c r="H6" i="10"/>
  <c r="G6" i="10"/>
  <c r="F6" i="10"/>
  <c r="E6" i="10"/>
  <c r="D6" i="10"/>
  <c r="C6" i="10"/>
  <c r="J162" i="1"/>
  <c r="H22" i="5"/>
  <c r="G22" i="5"/>
  <c r="F22" i="5"/>
  <c r="E22" i="5"/>
  <c r="D22" i="5"/>
  <c r="C22" i="5"/>
  <c r="H5" i="5"/>
  <c r="G5" i="5"/>
  <c r="F5" i="5"/>
  <c r="E5" i="5"/>
  <c r="D5" i="5"/>
  <c r="C5" i="5"/>
  <c r="H25" i="6"/>
  <c r="G25" i="6"/>
  <c r="F25" i="6"/>
  <c r="E25" i="6"/>
  <c r="D25" i="6"/>
  <c r="C25" i="6"/>
  <c r="H6" i="6"/>
  <c r="G6" i="6"/>
  <c r="F6" i="6"/>
  <c r="E6" i="6"/>
  <c r="D6" i="6"/>
  <c r="C6" i="6"/>
  <c r="H33" i="7"/>
  <c r="G33" i="7"/>
  <c r="F33" i="7"/>
  <c r="E33" i="7"/>
  <c r="D33" i="7"/>
  <c r="C33" i="7"/>
  <c r="H24" i="7"/>
  <c r="G24" i="7"/>
  <c r="F24" i="7"/>
  <c r="D24" i="7"/>
  <c r="C24" i="7"/>
  <c r="H15" i="7"/>
  <c r="G15" i="7"/>
  <c r="F15" i="7"/>
  <c r="E15" i="7"/>
  <c r="D15" i="7"/>
  <c r="C15" i="7"/>
  <c r="H6" i="7"/>
  <c r="G6" i="7"/>
  <c r="F6" i="7"/>
  <c r="E6" i="7"/>
  <c r="D6" i="7"/>
  <c r="C6" i="7"/>
  <c r="H22" i="9"/>
  <c r="G22" i="9"/>
  <c r="F22" i="9"/>
  <c r="E22" i="9"/>
  <c r="D22" i="9"/>
  <c r="C22" i="9"/>
  <c r="H6" i="9"/>
  <c r="G6" i="9"/>
  <c r="F6" i="9"/>
  <c r="E6" i="9"/>
  <c r="D6" i="9"/>
  <c r="C6" i="9"/>
  <c r="H25" i="4"/>
  <c r="G25" i="4"/>
  <c r="F25" i="4"/>
  <c r="E25" i="4"/>
  <c r="D25" i="4"/>
  <c r="C25" i="4"/>
  <c r="H6" i="4"/>
  <c r="H9" i="4" s="1"/>
  <c r="G6" i="4"/>
  <c r="F6" i="4"/>
  <c r="E6" i="4"/>
  <c r="D6" i="4"/>
  <c r="C6" i="4"/>
  <c r="H22" i="8"/>
  <c r="G22" i="8"/>
  <c r="F22" i="8"/>
  <c r="E22" i="8"/>
  <c r="D22" i="8"/>
  <c r="H6" i="8"/>
  <c r="G6" i="8"/>
  <c r="F6" i="8"/>
  <c r="E6" i="8"/>
  <c r="D6" i="8"/>
  <c r="C22" i="8"/>
  <c r="C6" i="8"/>
  <c r="G23" i="10" l="1"/>
  <c r="F23" i="10"/>
  <c r="E23" i="10"/>
  <c r="D23" i="10"/>
  <c r="C23" i="10"/>
  <c r="G5" i="10"/>
  <c r="F5" i="10"/>
  <c r="E5" i="10"/>
  <c r="D5" i="10"/>
  <c r="C5" i="10"/>
  <c r="G21" i="5"/>
  <c r="F21" i="5"/>
  <c r="E21" i="5"/>
  <c r="C21" i="5"/>
  <c r="G4" i="5"/>
  <c r="F4" i="5"/>
  <c r="E4" i="5"/>
  <c r="D4" i="5"/>
  <c r="C4" i="5"/>
  <c r="G14" i="7"/>
  <c r="F14" i="7"/>
  <c r="E14" i="7"/>
  <c r="D14" i="7"/>
  <c r="C14" i="7"/>
  <c r="C13" i="7"/>
  <c r="G5" i="7"/>
  <c r="F5" i="7"/>
  <c r="D5" i="7"/>
  <c r="C5" i="7"/>
  <c r="G21" i="9"/>
  <c r="F21" i="9"/>
  <c r="E21" i="9"/>
  <c r="D21" i="9"/>
  <c r="C21" i="9"/>
  <c r="G5" i="9"/>
  <c r="F5" i="9"/>
  <c r="E5" i="9"/>
  <c r="D5" i="9"/>
  <c r="C5" i="9"/>
  <c r="H22" i="10" l="1"/>
  <c r="G22" i="10"/>
  <c r="G27" i="10" s="1"/>
  <c r="F22" i="10"/>
  <c r="E22" i="10"/>
  <c r="D22" i="10"/>
  <c r="C22" i="10"/>
  <c r="C27" i="10" s="1"/>
  <c r="H4" i="10"/>
  <c r="G4" i="10"/>
  <c r="G9" i="10" s="1"/>
  <c r="F4" i="10"/>
  <c r="E4" i="10"/>
  <c r="D4" i="10"/>
  <c r="C4" i="10"/>
  <c r="C9" i="10" s="1"/>
  <c r="I160" i="1"/>
  <c r="H20" i="5"/>
  <c r="G20" i="5"/>
  <c r="G25" i="5" s="1"/>
  <c r="F20" i="5"/>
  <c r="E20" i="5"/>
  <c r="D20" i="5"/>
  <c r="C20" i="5"/>
  <c r="C25" i="5" s="1"/>
  <c r="B20" i="5"/>
  <c r="H3" i="5"/>
  <c r="H8" i="5" s="1"/>
  <c r="G3" i="5"/>
  <c r="G8" i="5" s="1"/>
  <c r="F3" i="5"/>
  <c r="E3" i="5"/>
  <c r="D3" i="5"/>
  <c r="C3" i="5"/>
  <c r="C8" i="5" s="1"/>
  <c r="H23" i="6"/>
  <c r="H28" i="6" s="1"/>
  <c r="G23" i="6"/>
  <c r="F23" i="6"/>
  <c r="E23" i="6"/>
  <c r="D23" i="6"/>
  <c r="C23" i="6"/>
  <c r="H4" i="6"/>
  <c r="H9" i="6" s="1"/>
  <c r="G4" i="6"/>
  <c r="F4" i="6"/>
  <c r="E4" i="6"/>
  <c r="D4" i="6"/>
  <c r="C4" i="6"/>
  <c r="D22" i="7"/>
  <c r="H31" i="7"/>
  <c r="G31" i="7"/>
  <c r="F31" i="7"/>
  <c r="E31" i="7"/>
  <c r="D31" i="7"/>
  <c r="C31" i="7"/>
  <c r="C36" i="7" s="1"/>
  <c r="H22" i="7"/>
  <c r="G22" i="7"/>
  <c r="F22" i="7"/>
  <c r="E22" i="7"/>
  <c r="C22" i="7"/>
  <c r="C27" i="7" s="1"/>
  <c r="H18" i="7"/>
  <c r="G13" i="7"/>
  <c r="F13" i="7"/>
  <c r="E13" i="7"/>
  <c r="D13" i="7"/>
  <c r="H4" i="7"/>
  <c r="H9" i="7" s="1"/>
  <c r="G4" i="7"/>
  <c r="F4" i="7"/>
  <c r="E4" i="7"/>
  <c r="D4" i="7"/>
  <c r="C4" i="7"/>
  <c r="H20" i="9"/>
  <c r="H24" i="9" s="1"/>
  <c r="G20" i="9"/>
  <c r="G24" i="9" s="1"/>
  <c r="F20" i="9"/>
  <c r="E20" i="9"/>
  <c r="D20" i="9"/>
  <c r="C20" i="9"/>
  <c r="C24" i="9" s="1"/>
  <c r="H4" i="9"/>
  <c r="H8" i="9" s="1"/>
  <c r="G4" i="9"/>
  <c r="F4" i="9"/>
  <c r="E4" i="9"/>
  <c r="D4" i="9"/>
  <c r="C4" i="9"/>
  <c r="C8" i="9" s="1"/>
  <c r="M23" i="3"/>
  <c r="L23" i="3"/>
  <c r="L28" i="3" s="1"/>
  <c r="K23" i="3"/>
  <c r="I23" i="3"/>
  <c r="I28" i="3" s="1"/>
  <c r="H23" i="3"/>
  <c r="G23" i="3"/>
  <c r="F23" i="3"/>
  <c r="E23" i="3"/>
  <c r="D23" i="3"/>
  <c r="M20" i="8"/>
  <c r="L20" i="8"/>
  <c r="L24" i="8" s="1"/>
  <c r="K20" i="8"/>
  <c r="K24" i="8" s="1"/>
  <c r="I20" i="8"/>
  <c r="I24" i="8" s="1"/>
  <c r="H20" i="8"/>
  <c r="G20" i="8"/>
  <c r="F20" i="8"/>
  <c r="E20" i="8"/>
  <c r="D20" i="8"/>
  <c r="C20" i="8"/>
  <c r="I23" i="4"/>
  <c r="I28" i="4" s="1"/>
  <c r="H23" i="4"/>
  <c r="H28" i="4" s="1"/>
  <c r="G23" i="4"/>
  <c r="F23" i="4"/>
  <c r="E23" i="4"/>
  <c r="D23" i="4"/>
  <c r="C23" i="4"/>
  <c r="I4" i="4"/>
  <c r="I9" i="4" s="1"/>
  <c r="G4" i="4"/>
  <c r="F4" i="4"/>
  <c r="E4" i="4"/>
  <c r="D4" i="4"/>
  <c r="C4" i="4"/>
  <c r="M4" i="3"/>
  <c r="L4" i="3"/>
  <c r="L9" i="3" s="1"/>
  <c r="K4" i="3"/>
  <c r="I4" i="3"/>
  <c r="I9" i="3" s="1"/>
  <c r="H4" i="3"/>
  <c r="G4" i="3"/>
  <c r="F4" i="3"/>
  <c r="E4" i="3"/>
  <c r="D4" i="3"/>
  <c r="M4" i="8"/>
  <c r="L4" i="8"/>
  <c r="L8" i="8" s="1"/>
  <c r="K4" i="8"/>
  <c r="K8" i="8" s="1"/>
  <c r="I4" i="8"/>
  <c r="I8" i="8" s="1"/>
  <c r="H4" i="8"/>
  <c r="G4" i="8"/>
  <c r="F4" i="8"/>
  <c r="E4" i="8"/>
  <c r="D4" i="8"/>
  <c r="C4" i="8"/>
  <c r="C23" i="3"/>
  <c r="C4" i="3"/>
  <c r="C4" i="11"/>
  <c r="C6" i="11" s="1"/>
  <c r="G8" i="9" l="1"/>
  <c r="G12" i="9" s="1"/>
  <c r="H25" i="5"/>
  <c r="H160" i="1"/>
  <c r="G11" i="5"/>
  <c r="G12" i="5"/>
  <c r="B25" i="10"/>
  <c r="B7" i="10"/>
  <c r="B23" i="5"/>
  <c r="B6" i="5"/>
  <c r="B26" i="6"/>
  <c r="B7" i="6"/>
  <c r="B16" i="7"/>
  <c r="B7" i="7"/>
  <c r="B23" i="9"/>
  <c r="B7" i="9"/>
  <c r="B26" i="4"/>
  <c r="B7" i="4" l="1"/>
  <c r="H23" i="8"/>
  <c r="H24" i="8" s="1"/>
  <c r="G23" i="8"/>
  <c r="F23" i="8"/>
  <c r="E23" i="8"/>
  <c r="D23" i="8"/>
  <c r="C23" i="8"/>
  <c r="B23" i="8"/>
  <c r="H7" i="8"/>
  <c r="H8" i="8" s="1"/>
  <c r="G7" i="8"/>
  <c r="F7" i="8"/>
  <c r="E7" i="8"/>
  <c r="D7" i="8"/>
  <c r="C7" i="8"/>
  <c r="B7" i="8"/>
  <c r="B26" i="3"/>
  <c r="B7" i="3"/>
  <c r="B18" i="11"/>
  <c r="B5" i="11"/>
  <c r="B26" i="2"/>
  <c r="G6" i="2"/>
  <c r="B7" i="2"/>
  <c r="H15" i="12"/>
  <c r="B13" i="12"/>
  <c r="B3" i="12"/>
  <c r="B24" i="10"/>
  <c r="B6" i="10"/>
  <c r="B22" i="5"/>
  <c r="B5" i="5"/>
  <c r="B25" i="6"/>
  <c r="B6" i="6"/>
  <c r="B33" i="7"/>
  <c r="B24" i="7"/>
  <c r="B15" i="7"/>
  <c r="B6" i="7"/>
  <c r="B22" i="9"/>
  <c r="B6" i="9"/>
  <c r="B25" i="4"/>
  <c r="B6" i="4"/>
  <c r="B22" i="8"/>
  <c r="B6" i="8"/>
  <c r="H25" i="3"/>
  <c r="H28" i="3" s="1"/>
  <c r="G25" i="3"/>
  <c r="F25" i="3"/>
  <c r="E25" i="3"/>
  <c r="D25" i="3"/>
  <c r="C25" i="3"/>
  <c r="B25" i="3"/>
  <c r="H6" i="3"/>
  <c r="H9" i="3" s="1"/>
  <c r="G6" i="3"/>
  <c r="F6" i="3"/>
  <c r="E6" i="3"/>
  <c r="D6" i="3"/>
  <c r="C6" i="3"/>
  <c r="B6" i="3"/>
  <c r="H25" i="2"/>
  <c r="G25" i="2"/>
  <c r="F25" i="2"/>
  <c r="E25" i="2"/>
  <c r="D25" i="2"/>
  <c r="C25" i="2"/>
  <c r="B25" i="2"/>
  <c r="H6" i="2"/>
  <c r="F6" i="2"/>
  <c r="E6" i="2"/>
  <c r="D6" i="2"/>
  <c r="C6" i="2"/>
  <c r="B6" i="2"/>
  <c r="B23" i="10"/>
  <c r="B5" i="10"/>
  <c r="B21" i="5"/>
  <c r="B4" i="5"/>
  <c r="G24" i="6"/>
  <c r="G28" i="6" s="1"/>
  <c r="F24" i="6"/>
  <c r="F28" i="6" s="1"/>
  <c r="E24" i="6"/>
  <c r="D24" i="6"/>
  <c r="C24" i="6"/>
  <c r="C28" i="6" s="1"/>
  <c r="B24" i="6"/>
  <c r="G5" i="6"/>
  <c r="G9" i="6" s="1"/>
  <c r="F5" i="6"/>
  <c r="E5" i="6"/>
  <c r="C5" i="6"/>
  <c r="C9" i="6" s="1"/>
  <c r="B5" i="6"/>
  <c r="B14" i="7"/>
  <c r="B5" i="7"/>
  <c r="B21" i="9"/>
  <c r="B5" i="9"/>
  <c r="G24" i="4"/>
  <c r="G28" i="4" s="1"/>
  <c r="F24" i="4"/>
  <c r="E24" i="4"/>
  <c r="D24" i="4"/>
  <c r="C24" i="4"/>
  <c r="C28" i="4" s="1"/>
  <c r="B24" i="4"/>
  <c r="G5" i="4"/>
  <c r="G9" i="4" s="1"/>
  <c r="F5" i="4"/>
  <c r="E5" i="4"/>
  <c r="D5" i="4"/>
  <c r="C5" i="4"/>
  <c r="C9" i="4" s="1"/>
  <c r="B5" i="4"/>
  <c r="G21" i="8"/>
  <c r="F21" i="8"/>
  <c r="E21" i="8"/>
  <c r="D21" i="8"/>
  <c r="C21" i="8"/>
  <c r="B21" i="8"/>
  <c r="G5" i="8"/>
  <c r="F5" i="8"/>
  <c r="F8" i="8" s="1"/>
  <c r="E5" i="8"/>
  <c r="D5" i="8"/>
  <c r="C5" i="8"/>
  <c r="B5" i="8"/>
  <c r="G24" i="3"/>
  <c r="F24" i="3"/>
  <c r="E24" i="3"/>
  <c r="D24" i="3"/>
  <c r="C24" i="3"/>
  <c r="B24" i="3"/>
  <c r="G5" i="3"/>
  <c r="F5" i="3"/>
  <c r="E5" i="3"/>
  <c r="D5" i="3"/>
  <c r="C5" i="3"/>
  <c r="B5" i="3"/>
  <c r="G17" i="11"/>
  <c r="G19" i="11" s="1"/>
  <c r="F17" i="11"/>
  <c r="F19" i="11" s="1"/>
  <c r="E17" i="11"/>
  <c r="D17" i="11"/>
  <c r="C17" i="11"/>
  <c r="C19" i="11" s="1"/>
  <c r="B17" i="11"/>
  <c r="G4" i="11"/>
  <c r="G6" i="11" s="1"/>
  <c r="E4" i="11"/>
  <c r="D4" i="11"/>
  <c r="C23" i="1"/>
  <c r="B4" i="11"/>
  <c r="B23" i="1" s="1"/>
  <c r="G24" i="2"/>
  <c r="F24" i="2"/>
  <c r="E24" i="2"/>
  <c r="D24" i="2"/>
  <c r="C24" i="2"/>
  <c r="B24" i="2"/>
  <c r="G5" i="2"/>
  <c r="F5" i="2"/>
  <c r="E5" i="2"/>
  <c r="D5" i="2"/>
  <c r="C5" i="2"/>
  <c r="B5" i="2"/>
  <c r="C24" i="8" l="1"/>
  <c r="G9" i="3"/>
  <c r="F24" i="8"/>
  <c r="F9" i="3"/>
  <c r="G28" i="3"/>
  <c r="G24" i="8"/>
  <c r="G8" i="8"/>
  <c r="C28" i="3"/>
  <c r="C9" i="3"/>
  <c r="C8" i="8"/>
  <c r="B22" i="10"/>
  <c r="N22" i="10" s="1"/>
  <c r="B4" i="10"/>
  <c r="B9" i="10" s="1"/>
  <c r="B3" i="5"/>
  <c r="B23" i="6"/>
  <c r="B4" i="6"/>
  <c r="B31" i="7"/>
  <c r="B22" i="7"/>
  <c r="B13" i="7"/>
  <c r="B4" i="7"/>
  <c r="B20" i="9"/>
  <c r="B4" i="9"/>
  <c r="B23" i="4"/>
  <c r="B4" i="4"/>
  <c r="B20" i="8"/>
  <c r="B4" i="8"/>
  <c r="B23" i="3"/>
  <c r="B4" i="3"/>
  <c r="I23" i="2"/>
  <c r="I28" i="2" s="1"/>
  <c r="H23" i="2"/>
  <c r="G23" i="2"/>
  <c r="F23" i="2"/>
  <c r="E23" i="2"/>
  <c r="D23" i="2"/>
  <c r="C23" i="2"/>
  <c r="B23" i="2"/>
  <c r="I4" i="2"/>
  <c r="I9" i="2" s="1"/>
  <c r="H4" i="2"/>
  <c r="G4" i="2"/>
  <c r="F4" i="2"/>
  <c r="E4" i="2"/>
  <c r="D4" i="2"/>
  <c r="C4" i="2"/>
  <c r="C9" i="2" s="1"/>
  <c r="B4" i="2"/>
  <c r="B22" i="6" l="1"/>
  <c r="B3" i="6"/>
  <c r="C18" i="7"/>
  <c r="B12" i="7"/>
  <c r="C9" i="7"/>
  <c r="B3" i="7"/>
  <c r="B19" i="9"/>
  <c r="B3" i="9"/>
  <c r="B22" i="4"/>
  <c r="B3" i="4"/>
  <c r="B19" i="8"/>
  <c r="B3" i="8"/>
  <c r="B22" i="3"/>
  <c r="B28" i="3" s="1"/>
  <c r="B3" i="3"/>
  <c r="B9" i="3" s="1"/>
  <c r="E19" i="11"/>
  <c r="D19" i="11"/>
  <c r="B16" i="11"/>
  <c r="B19" i="11" s="1"/>
  <c r="B3" i="11"/>
  <c r="H22" i="2"/>
  <c r="H28" i="2" s="1"/>
  <c r="G22" i="2"/>
  <c r="G28" i="2" s="1"/>
  <c r="F22" i="2"/>
  <c r="F28" i="2" s="1"/>
  <c r="E22" i="2"/>
  <c r="C22" i="2"/>
  <c r="C28" i="2" s="1"/>
  <c r="C46" i="2" s="1"/>
  <c r="B22" i="2"/>
  <c r="B28" i="2" s="1"/>
  <c r="H9" i="2"/>
  <c r="G3" i="2"/>
  <c r="G9" i="2" s="1"/>
  <c r="E3" i="2"/>
  <c r="F3" i="2"/>
  <c r="F9" i="2" s="1"/>
  <c r="B3" i="2"/>
  <c r="B9" i="2" s="1"/>
  <c r="H46" i="2" l="1"/>
  <c r="C46" i="3"/>
  <c r="C46" i="6"/>
  <c r="B6" i="11"/>
  <c r="B10" i="11" s="1"/>
  <c r="C29" i="1"/>
  <c r="B35" i="8"/>
  <c r="B28" i="11"/>
  <c r="B40" i="3"/>
  <c r="C28" i="11"/>
  <c r="C22" i="1"/>
  <c r="K180" i="1" l="1"/>
  <c r="M22" i="1" l="1"/>
  <c r="J29" i="1" l="1"/>
  <c r="F36" i="7" l="1"/>
  <c r="E36" i="7" l="1"/>
  <c r="D36" i="7" l="1"/>
  <c r="C15" i="12" l="1"/>
  <c r="C5" i="12"/>
  <c r="L30" i="10"/>
  <c r="K30" i="10"/>
  <c r="J30" i="10"/>
  <c r="K12" i="10"/>
  <c r="F27" i="7"/>
  <c r="E27" i="7"/>
  <c r="D27" i="7"/>
  <c r="H15" i="1"/>
  <c r="M23" i="1" l="1"/>
  <c r="L23" i="1"/>
  <c r="K23" i="1"/>
  <c r="J23" i="1"/>
  <c r="H23" i="1"/>
  <c r="G23" i="1"/>
  <c r="F23" i="1"/>
  <c r="E23" i="1"/>
  <c r="D23" i="1"/>
  <c r="N23" i="1" l="1"/>
  <c r="H170" i="1"/>
  <c r="C41" i="7" l="1"/>
  <c r="C50" i="7"/>
  <c r="D9" i="7"/>
  <c r="M29" i="1"/>
  <c r="L29" i="1"/>
  <c r="I29" i="1"/>
  <c r="H29" i="1"/>
  <c r="G29" i="1"/>
  <c r="D29" i="1"/>
  <c r="L22" i="1"/>
  <c r="J22" i="1"/>
  <c r="G22" i="1"/>
  <c r="F22" i="1"/>
  <c r="E22" i="1"/>
  <c r="D22" i="1"/>
  <c r="B50" i="1"/>
  <c r="F29" i="1" l="1"/>
  <c r="E29" i="1"/>
  <c r="D8" i="8"/>
  <c r="D11" i="8" s="1"/>
  <c r="M28" i="11"/>
  <c r="I28" i="11"/>
  <c r="B22" i="1"/>
  <c r="B29" i="1"/>
  <c r="H28" i="11"/>
  <c r="J28" i="11"/>
  <c r="L28" i="11"/>
  <c r="D28" i="11"/>
  <c r="G28" i="11"/>
  <c r="F28" i="11"/>
  <c r="H22" i="1"/>
  <c r="E28" i="11"/>
  <c r="I22" i="1"/>
  <c r="F24" i="9"/>
  <c r="E24" i="9"/>
  <c r="D24" i="9"/>
  <c r="F8" i="9"/>
  <c r="E8" i="9"/>
  <c r="D8" i="9"/>
  <c r="F28" i="4"/>
  <c r="E28" i="4"/>
  <c r="D28" i="4"/>
  <c r="F9" i="4"/>
  <c r="E9" i="4"/>
  <c r="D9" i="4"/>
  <c r="E70" i="1"/>
  <c r="C22" i="11"/>
  <c r="E6" i="11"/>
  <c r="C9" i="11"/>
  <c r="C29" i="11" l="1"/>
  <c r="C24" i="1"/>
  <c r="C26" i="1" s="1"/>
  <c r="B29" i="11"/>
  <c r="B68" i="1" l="1"/>
  <c r="B37" i="8"/>
  <c r="N24" i="3"/>
  <c r="E39" i="1"/>
  <c r="B22" i="11"/>
  <c r="B9" i="11"/>
  <c r="B42" i="4" l="1"/>
  <c r="D22" i="11"/>
  <c r="E9" i="11"/>
  <c r="D6" i="11"/>
  <c r="D10" i="11" s="1"/>
  <c r="C30" i="1"/>
  <c r="B30" i="1"/>
  <c r="F28" i="3"/>
  <c r="E28" i="3"/>
  <c r="D28" i="3"/>
  <c r="B57" i="1"/>
  <c r="E9" i="3"/>
  <c r="D9" i="3"/>
  <c r="C10" i="11" l="1"/>
  <c r="D9" i="11"/>
  <c r="C23" i="11"/>
  <c r="B23" i="11"/>
  <c r="B24" i="11"/>
  <c r="B15" i="12"/>
  <c r="F27" i="10"/>
  <c r="E27" i="10"/>
  <c r="D27" i="10"/>
  <c r="F9" i="10"/>
  <c r="F14" i="10" s="1"/>
  <c r="E9" i="10"/>
  <c r="E13" i="10" s="1"/>
  <c r="D9" i="10"/>
  <c r="M170" i="1"/>
  <c r="L170" i="1"/>
  <c r="K170" i="1"/>
  <c r="J170" i="1"/>
  <c r="I170" i="1"/>
  <c r="G170" i="1"/>
  <c r="F170" i="1"/>
  <c r="E170" i="1"/>
  <c r="D170" i="1"/>
  <c r="F25" i="5"/>
  <c r="E25" i="5"/>
  <c r="D25" i="5"/>
  <c r="B160" i="1"/>
  <c r="F8" i="5"/>
  <c r="E8" i="5"/>
  <c r="D8" i="5"/>
  <c r="C31" i="1"/>
  <c r="C33" i="1" s="1"/>
  <c r="B31" i="1"/>
  <c r="B33" i="1" s="1"/>
  <c r="E28" i="6"/>
  <c r="D28" i="6"/>
  <c r="F9" i="6"/>
  <c r="E9" i="6"/>
  <c r="D9" i="6"/>
  <c r="F18" i="7"/>
  <c r="E18" i="7"/>
  <c r="D18" i="7"/>
  <c r="F9" i="7"/>
  <c r="E9" i="7"/>
  <c r="B24" i="9"/>
  <c r="B8" i="9"/>
  <c r="B8" i="8"/>
  <c r="B28" i="4"/>
  <c r="B9" i="4"/>
  <c r="B25" i="11" l="1"/>
  <c r="F45" i="10"/>
  <c r="E28" i="2"/>
  <c r="C35" i="2"/>
  <c r="D28" i="2"/>
  <c r="B27" i="7"/>
  <c r="B27" i="10"/>
  <c r="B31" i="10" s="1"/>
  <c r="C40" i="9"/>
  <c r="B28" i="6"/>
  <c r="B5" i="12"/>
  <c r="B25" i="12" s="1"/>
  <c r="B36" i="7"/>
  <c r="B18" i="7"/>
  <c r="B9" i="7"/>
  <c r="B25" i="5"/>
  <c r="B13" i="10"/>
  <c r="C31" i="10"/>
  <c r="B9" i="6"/>
  <c r="C152" i="1"/>
  <c r="B152" i="1"/>
  <c r="B8" i="5"/>
  <c r="B13" i="5" s="1"/>
  <c r="B31" i="2"/>
  <c r="B40" i="9"/>
  <c r="B170" i="1"/>
  <c r="B40" i="10"/>
  <c r="C170" i="1"/>
  <c r="C40" i="10"/>
  <c r="B46" i="4"/>
  <c r="B56" i="1"/>
  <c r="N24" i="4"/>
  <c r="B46" i="6" l="1"/>
  <c r="B45" i="10"/>
  <c r="B15" i="10"/>
  <c r="H67" i="1"/>
  <c r="G67" i="1"/>
  <c r="L66" i="1"/>
  <c r="I66" i="1"/>
  <c r="H66" i="1"/>
  <c r="G66" i="1"/>
  <c r="F66" i="1"/>
  <c r="E66" i="1"/>
  <c r="C39" i="8"/>
  <c r="M36" i="8"/>
  <c r="F11" i="8"/>
  <c r="E8" i="8"/>
  <c r="E11" i="8" s="1"/>
  <c r="B31" i="3"/>
  <c r="D41" i="1"/>
  <c r="B12" i="3"/>
  <c r="F7" i="1"/>
  <c r="F67" i="1" l="1"/>
  <c r="E67" i="1"/>
  <c r="E24" i="8"/>
  <c r="D67" i="1"/>
  <c r="D24" i="8"/>
  <c r="C67" i="1"/>
  <c r="C40" i="8"/>
  <c r="M30" i="1"/>
  <c r="J35" i="8"/>
  <c r="B24" i="8"/>
  <c r="C12" i="8"/>
  <c r="M35" i="8"/>
  <c r="D66" i="1"/>
  <c r="K35" i="8"/>
  <c r="C66" i="1"/>
  <c r="B39" i="8"/>
  <c r="B36" i="8"/>
  <c r="B67" i="1"/>
  <c r="F56" i="1"/>
  <c r="F35" i="8"/>
  <c r="C57" i="1"/>
  <c r="C36" i="8"/>
  <c r="G56" i="1"/>
  <c r="G35" i="8"/>
  <c r="D57" i="1"/>
  <c r="D36" i="8"/>
  <c r="B66" i="1"/>
  <c r="E56" i="1"/>
  <c r="E35" i="8"/>
  <c r="H56" i="1"/>
  <c r="H35" i="8"/>
  <c r="E57" i="1"/>
  <c r="E36" i="8"/>
  <c r="I56" i="1"/>
  <c r="I35" i="8"/>
  <c r="F57" i="1"/>
  <c r="F36" i="8"/>
  <c r="G57" i="1"/>
  <c r="G36" i="8"/>
  <c r="L57" i="1"/>
  <c r="L36" i="8"/>
  <c r="H57" i="1"/>
  <c r="H36" i="8"/>
  <c r="C56" i="1"/>
  <c r="C35" i="8"/>
  <c r="D56" i="1"/>
  <c r="D35" i="8"/>
  <c r="L56" i="1"/>
  <c r="L35" i="8"/>
  <c r="B11" i="8"/>
  <c r="D12" i="8"/>
  <c r="E12" i="8"/>
  <c r="F12" i="8"/>
  <c r="F46" i="2"/>
  <c r="E9" i="2"/>
  <c r="E46" i="2" s="1"/>
  <c r="D9" i="2"/>
  <c r="D46" i="2" s="1"/>
  <c r="B28" i="8" l="1"/>
  <c r="B27" i="8"/>
  <c r="C27" i="8"/>
  <c r="B31" i="8"/>
  <c r="B46" i="2"/>
  <c r="N5" i="2"/>
  <c r="C28" i="8"/>
  <c r="B15" i="8"/>
  <c r="C11" i="8"/>
  <c r="L44" i="3" l="1"/>
  <c r="M40" i="10" l="1"/>
  <c r="L40" i="10"/>
  <c r="M39" i="8"/>
  <c r="M22" i="11" l="1"/>
  <c r="L22" i="11"/>
  <c r="K44" i="3" l="1"/>
  <c r="L39" i="9"/>
  <c r="K39" i="9"/>
  <c r="K40" i="10" l="1"/>
  <c r="J22" i="11" l="1"/>
  <c r="J40" i="10"/>
  <c r="J44" i="4"/>
  <c r="I22" i="11" l="1"/>
  <c r="I7" i="1" l="1"/>
  <c r="J31" i="10" l="1"/>
  <c r="M12" i="10"/>
  <c r="L12" i="10" l="1"/>
  <c r="L31" i="10"/>
  <c r="L34" i="10"/>
  <c r="K31" i="10"/>
  <c r="K13" i="10"/>
  <c r="J41" i="5"/>
  <c r="J45" i="10"/>
  <c r="J6" i="1"/>
  <c r="I43" i="7"/>
  <c r="M9" i="11"/>
  <c r="I9" i="11"/>
  <c r="M30" i="10" l="1"/>
  <c r="L15" i="10"/>
  <c r="L30" i="11"/>
  <c r="L9" i="11"/>
  <c r="J9" i="11"/>
  <c r="M31" i="10"/>
  <c r="L45" i="10"/>
  <c r="L14" i="10"/>
  <c r="J10" i="11"/>
  <c r="I11" i="11"/>
  <c r="L10" i="11"/>
  <c r="I10" i="11" l="1"/>
  <c r="I12" i="11" s="1"/>
  <c r="L40" i="9" l="1"/>
  <c r="K46" i="6"/>
  <c r="I40" i="4"/>
  <c r="I40" i="7"/>
  <c r="H7" i="1"/>
  <c r="H30" i="1" l="1"/>
  <c r="H22" i="11"/>
  <c r="H40" i="10"/>
  <c r="H27" i="10" l="1"/>
  <c r="H31" i="10" s="1"/>
  <c r="H80" i="1" l="1"/>
  <c r="H41" i="4"/>
  <c r="H30" i="11" l="1"/>
  <c r="H9" i="11"/>
  <c r="H27" i="7"/>
  <c r="H36" i="7"/>
  <c r="H9" i="10"/>
  <c r="H45" i="10" s="1"/>
  <c r="G5" i="12" l="1"/>
  <c r="G15" i="12" l="1"/>
  <c r="G25" i="12" s="1"/>
  <c r="G43" i="7"/>
  <c r="G22" i="11"/>
  <c r="G9" i="11"/>
  <c r="G30" i="11" l="1"/>
  <c r="G18" i="12"/>
  <c r="G36" i="7"/>
  <c r="G27" i="7"/>
  <c r="G41" i="5" l="1"/>
  <c r="F41" i="7"/>
  <c r="G41" i="7"/>
  <c r="J69" i="1"/>
  <c r="M28" i="8"/>
  <c r="L28" i="8"/>
  <c r="K66" i="1"/>
  <c r="J66" i="1"/>
  <c r="M66" i="1" l="1"/>
  <c r="N66" i="1" s="1"/>
  <c r="L31" i="8"/>
  <c r="L30" i="8"/>
  <c r="M67" i="1"/>
  <c r="L67" i="1"/>
  <c r="M57" i="1" l="1"/>
  <c r="N19" i="8"/>
  <c r="J56" i="1" l="1"/>
  <c r="K56" i="1"/>
  <c r="M56" i="1"/>
  <c r="N3" i="8"/>
  <c r="N35" i="8" s="1"/>
  <c r="L40" i="8" l="1"/>
  <c r="L12" i="8"/>
  <c r="M40" i="8"/>
  <c r="M12" i="8"/>
  <c r="L11" i="8"/>
  <c r="L14" i="8"/>
  <c r="L13" i="8"/>
  <c r="N56" i="1"/>
  <c r="I58" i="1"/>
  <c r="F30" i="1" l="1"/>
  <c r="F22" i="11" l="1"/>
  <c r="F58" i="1" l="1"/>
  <c r="F30" i="11" l="1"/>
  <c r="F9" i="11"/>
  <c r="F10" i="11"/>
  <c r="F36" i="5"/>
  <c r="F51" i="7" l="1"/>
  <c r="F44" i="7"/>
  <c r="F98" i="1"/>
  <c r="F50" i="7" l="1"/>
  <c r="E87" i="1" l="1"/>
  <c r="E10" i="11"/>
  <c r="E22" i="11" l="1"/>
  <c r="E105" i="1"/>
  <c r="E51" i="7"/>
  <c r="E24" i="11" l="1"/>
  <c r="E50" i="7"/>
  <c r="E23" i="11"/>
  <c r="E43" i="7"/>
  <c r="E52" i="7"/>
  <c r="E126" i="1" s="1"/>
  <c r="E25" i="11" l="1"/>
  <c r="D163" i="1"/>
  <c r="D87" i="1"/>
  <c r="B38" i="8" l="1"/>
  <c r="D13" i="10" l="1"/>
  <c r="C38" i="8" l="1"/>
  <c r="B179" i="1"/>
  <c r="G30" i="1" l="1"/>
  <c r="E30" i="1"/>
  <c r="I30" i="1" l="1"/>
  <c r="N4" i="11"/>
  <c r="J30" i="1"/>
  <c r="K30" i="1"/>
  <c r="L30" i="1"/>
  <c r="D30" i="1"/>
  <c r="N17" i="11"/>
  <c r="N30" i="1" l="1"/>
  <c r="D23" i="11"/>
  <c r="D24" i="11"/>
  <c r="C24" i="11"/>
  <c r="C25" i="11" s="1"/>
  <c r="G45" i="10"/>
  <c r="E45" i="10"/>
  <c r="M179" i="1"/>
  <c r="L179" i="1"/>
  <c r="K179" i="1"/>
  <c r="J179" i="1"/>
  <c r="I179" i="1"/>
  <c r="H179" i="1"/>
  <c r="D25" i="11" l="1"/>
  <c r="C179" i="1"/>
  <c r="G179" i="1"/>
  <c r="G40" i="10"/>
  <c r="D40" i="10"/>
  <c r="D45" i="10"/>
  <c r="F179" i="1"/>
  <c r="F40" i="10"/>
  <c r="D179" i="1"/>
  <c r="E40" i="10"/>
  <c r="E179" i="1"/>
  <c r="N170" i="1"/>
  <c r="N4" i="10"/>
  <c r="N40" i="10" l="1"/>
  <c r="F31" i="10"/>
  <c r="F32" i="10"/>
  <c r="F33" i="10"/>
  <c r="F34" i="10"/>
  <c r="E31" i="10"/>
  <c r="D31" i="10"/>
  <c r="N179" i="1"/>
  <c r="F36" i="10" l="1"/>
  <c r="B70" i="1"/>
  <c r="B61" i="1"/>
  <c r="J193" i="1" l="1"/>
  <c r="J195" i="1" s="1"/>
  <c r="G31" i="10"/>
  <c r="I45" i="10" l="1"/>
  <c r="C13" i="10"/>
  <c r="G18" i="7"/>
  <c r="G9" i="7"/>
  <c r="H35" i="4"/>
  <c r="G15" i="4" l="1"/>
  <c r="G13" i="4"/>
  <c r="H46" i="4"/>
  <c r="H40" i="6"/>
  <c r="H46" i="6"/>
  <c r="G85" i="1"/>
  <c r="G46" i="6"/>
  <c r="F40" i="7"/>
  <c r="C14" i="10"/>
  <c r="L70" i="1"/>
  <c r="H12" i="8"/>
  <c r="G12" i="8"/>
  <c r="C61" i="1"/>
  <c r="D28" i="8" l="1"/>
  <c r="D27" i="8"/>
  <c r="E27" i="8"/>
  <c r="E28" i="8"/>
  <c r="F28" i="8"/>
  <c r="F27" i="8"/>
  <c r="H27" i="8"/>
  <c r="H28" i="8"/>
  <c r="G28" i="8"/>
  <c r="G27" i="8"/>
  <c r="L46" i="3"/>
  <c r="M46" i="3"/>
  <c r="H40" i="8"/>
  <c r="H11" i="8"/>
  <c r="H15" i="8"/>
  <c r="H13" i="8"/>
  <c r="G37" i="1"/>
  <c r="I68" i="1"/>
  <c r="I37" i="8"/>
  <c r="G11" i="8"/>
  <c r="N5" i="8"/>
  <c r="F46" i="3"/>
  <c r="E46" i="3"/>
  <c r="M23" i="11"/>
  <c r="J23" i="11"/>
  <c r="I23" i="11"/>
  <c r="G23" i="11"/>
  <c r="G10" i="11"/>
  <c r="G14" i="1"/>
  <c r="M29" i="8" l="1"/>
  <c r="M30" i="8"/>
  <c r="L23" i="11"/>
  <c r="L24" i="11"/>
  <c r="N18" i="11"/>
  <c r="H23" i="11"/>
  <c r="H46" i="3"/>
  <c r="L27" i="8"/>
  <c r="M27" i="8"/>
  <c r="M11" i="8"/>
  <c r="L25" i="11" l="1"/>
  <c r="H10" i="11"/>
  <c r="H11" i="11"/>
  <c r="F23" i="11"/>
  <c r="F24" i="11"/>
  <c r="E30" i="11"/>
  <c r="H12" i="11" l="1"/>
  <c r="F25" i="11"/>
  <c r="D6" i="1"/>
  <c r="B3" i="1" l="1"/>
  <c r="G46" i="2" l="1"/>
  <c r="D61" i="1" l="1"/>
  <c r="M193" i="1" l="1"/>
  <c r="M195" i="1" s="1"/>
  <c r="L193" i="1"/>
  <c r="L195" i="1" s="1"/>
  <c r="K193" i="1"/>
  <c r="K195" i="1" s="1"/>
  <c r="I193" i="1"/>
  <c r="I195" i="1" s="1"/>
  <c r="H193" i="1"/>
  <c r="H195" i="1" s="1"/>
  <c r="G193" i="1"/>
  <c r="G195" i="1" s="1"/>
  <c r="F193" i="1"/>
  <c r="F195" i="1" s="1"/>
  <c r="E193" i="1"/>
  <c r="E195" i="1" s="1"/>
  <c r="D193" i="1"/>
  <c r="D195" i="1" s="1"/>
  <c r="C193" i="1"/>
  <c r="C195" i="1" s="1"/>
  <c r="B193" i="1"/>
  <c r="B195" i="1" s="1"/>
  <c r="B188" i="1"/>
  <c r="B190" i="1" s="1"/>
  <c r="N193" i="1" l="1"/>
  <c r="N195" i="1" s="1"/>
  <c r="K31" i="1"/>
  <c r="E31" i="1"/>
  <c r="E33" i="1" s="1"/>
  <c r="M31" i="1"/>
  <c r="M24" i="11" l="1"/>
  <c r="H31" i="1"/>
  <c r="H33" i="1" s="1"/>
  <c r="L31" i="1"/>
  <c r="L33" i="1" s="1"/>
  <c r="I31" i="1"/>
  <c r="I33" i="1" s="1"/>
  <c r="D31" i="1"/>
  <c r="D33" i="1" s="1"/>
  <c r="F31" i="1"/>
  <c r="F33" i="1" s="1"/>
  <c r="G31" i="1"/>
  <c r="G33" i="1" s="1"/>
  <c r="G24" i="11"/>
  <c r="G25" i="11" s="1"/>
  <c r="H24" i="11"/>
  <c r="H25" i="11" s="1"/>
  <c r="J24" i="11"/>
  <c r="J25" i="11" s="1"/>
  <c r="J31" i="1"/>
  <c r="J33" i="1" s="1"/>
  <c r="I24" i="11"/>
  <c r="I25" i="11" s="1"/>
  <c r="M61" i="1" l="1"/>
  <c r="L61" i="1"/>
  <c r="K61" i="1"/>
  <c r="J61" i="1"/>
  <c r="I61" i="1"/>
  <c r="H61" i="1"/>
  <c r="G61" i="1"/>
  <c r="F61" i="1"/>
  <c r="E61" i="1"/>
  <c r="F16" i="1"/>
  <c r="M70" i="1" l="1"/>
  <c r="G70" i="1"/>
  <c r="H70" i="1"/>
  <c r="N61" i="1"/>
  <c r="K39" i="8"/>
  <c r="K70" i="1"/>
  <c r="D70" i="1"/>
  <c r="C70" i="1"/>
  <c r="F70" i="1"/>
  <c r="I70" i="1"/>
  <c r="J70" i="1"/>
  <c r="M24" i="1"/>
  <c r="M29" i="11"/>
  <c r="F24" i="1"/>
  <c r="F26" i="1" s="1"/>
  <c r="F29" i="11"/>
  <c r="N31" i="1"/>
  <c r="G29" i="11"/>
  <c r="G24" i="1"/>
  <c r="G26" i="1" s="1"/>
  <c r="H29" i="11"/>
  <c r="H24" i="1"/>
  <c r="H26" i="1" s="1"/>
  <c r="I39" i="8"/>
  <c r="I24" i="1"/>
  <c r="I26" i="1" s="1"/>
  <c r="I29" i="11"/>
  <c r="E29" i="11"/>
  <c r="E24" i="1"/>
  <c r="E26" i="1" s="1"/>
  <c r="B24" i="1"/>
  <c r="B26" i="1" s="1"/>
  <c r="J24" i="1"/>
  <c r="J26" i="1" s="1"/>
  <c r="J29" i="11"/>
  <c r="K24" i="1"/>
  <c r="K29" i="11"/>
  <c r="D24" i="1"/>
  <c r="D26" i="1" s="1"/>
  <c r="D29" i="11"/>
  <c r="L24" i="1"/>
  <c r="L26" i="1" s="1"/>
  <c r="L29" i="11"/>
  <c r="N7" i="8"/>
  <c r="N23" i="8"/>
  <c r="E39" i="8"/>
  <c r="G39" i="8"/>
  <c r="L39" i="8"/>
  <c r="J39" i="8"/>
  <c r="D39" i="8"/>
  <c r="F39" i="8"/>
  <c r="H39" i="8"/>
  <c r="N70" i="1" l="1"/>
  <c r="N39" i="8"/>
  <c r="M188" i="1" l="1"/>
  <c r="M190" i="1" s="1"/>
  <c r="L188" i="1"/>
  <c r="L190" i="1" s="1"/>
  <c r="K188" i="1"/>
  <c r="K190" i="1" s="1"/>
  <c r="J188" i="1"/>
  <c r="J190" i="1" s="1"/>
  <c r="I188" i="1"/>
  <c r="I190" i="1" s="1"/>
  <c r="E188" i="1"/>
  <c r="E190" i="1" s="1"/>
  <c r="D188" i="1"/>
  <c r="D190" i="1" s="1"/>
  <c r="C188" i="1"/>
  <c r="C190" i="1" s="1"/>
  <c r="F15" i="12"/>
  <c r="E15" i="12"/>
  <c r="H5" i="12" l="1"/>
  <c r="H8" i="12" s="1"/>
  <c r="H9" i="12" s="1"/>
  <c r="H188" i="1"/>
  <c r="H190" i="1" s="1"/>
  <c r="F5" i="12"/>
  <c r="F25" i="12" s="1"/>
  <c r="F188" i="1"/>
  <c r="F190" i="1" s="1"/>
  <c r="G8" i="12"/>
  <c r="G9" i="12" s="1"/>
  <c r="G188" i="1"/>
  <c r="G190" i="1" s="1"/>
  <c r="I23" i="12"/>
  <c r="K18" i="12"/>
  <c r="K20" i="12" s="1"/>
  <c r="D15" i="12"/>
  <c r="D18" i="12" s="1"/>
  <c r="L15" i="12"/>
  <c r="L18" i="12" s="1"/>
  <c r="F23" i="12"/>
  <c r="C18" i="12"/>
  <c r="C20" i="12" s="1"/>
  <c r="G23" i="12"/>
  <c r="H23" i="12"/>
  <c r="J15" i="12"/>
  <c r="M18" i="12"/>
  <c r="M20" i="12" s="1"/>
  <c r="E18" i="12"/>
  <c r="E20" i="12" s="1"/>
  <c r="F18" i="12"/>
  <c r="C23" i="12"/>
  <c r="K23" i="12"/>
  <c r="N3" i="12"/>
  <c r="C8" i="12"/>
  <c r="C9" i="12" s="1"/>
  <c r="K8" i="12"/>
  <c r="K9" i="12" s="1"/>
  <c r="B18" i="12"/>
  <c r="B20" i="12" s="1"/>
  <c r="D23" i="12"/>
  <c r="L23" i="12"/>
  <c r="J23" i="12"/>
  <c r="D5" i="12"/>
  <c r="N13" i="12"/>
  <c r="E23" i="12"/>
  <c r="M23" i="12"/>
  <c r="B23" i="12"/>
  <c r="E5" i="12"/>
  <c r="M8" i="12"/>
  <c r="M9" i="12" s="1"/>
  <c r="F8" i="12" l="1"/>
  <c r="F9" i="12" s="1"/>
  <c r="N188" i="1"/>
  <c r="N190" i="1" s="1"/>
  <c r="I18" i="12"/>
  <c r="I20" i="12" s="1"/>
  <c r="J18" i="12"/>
  <c r="J20" i="12" s="1"/>
  <c r="D20" i="12"/>
  <c r="M25" i="12"/>
  <c r="N15" i="12"/>
  <c r="N18" i="12" s="1"/>
  <c r="L25" i="12"/>
  <c r="D25" i="12"/>
  <c r="D8" i="12"/>
  <c r="D9" i="12" s="1"/>
  <c r="L8" i="12"/>
  <c r="I25" i="12"/>
  <c r="L20" i="12"/>
  <c r="J25" i="12"/>
  <c r="H25" i="12"/>
  <c r="N5" i="12"/>
  <c r="N8" i="12" s="1"/>
  <c r="K25" i="12"/>
  <c r="F20" i="12"/>
  <c r="C25" i="12"/>
  <c r="H18" i="12"/>
  <c r="G20" i="12"/>
  <c r="J8" i="12"/>
  <c r="J9" i="12" s="1"/>
  <c r="E25" i="12"/>
  <c r="N23" i="12"/>
  <c r="E8" i="12"/>
  <c r="E9" i="12" s="1"/>
  <c r="I8" i="12"/>
  <c r="I9" i="12" s="1"/>
  <c r="B8" i="12"/>
  <c r="N20" i="12" l="1"/>
  <c r="H20" i="12"/>
  <c r="N25" i="12"/>
  <c r="N9" i="12"/>
  <c r="L9" i="12"/>
  <c r="B9" i="12"/>
  <c r="N6" i="8" l="1"/>
  <c r="G153" i="1"/>
  <c r="F153" i="1"/>
  <c r="E153" i="1"/>
  <c r="D153" i="1"/>
  <c r="C153" i="1"/>
  <c r="B153" i="1"/>
  <c r="M31" i="8"/>
  <c r="F31" i="8"/>
  <c r="E31" i="8"/>
  <c r="D31" i="8"/>
  <c r="M15" i="8"/>
  <c r="L15" i="8"/>
  <c r="L16" i="8" s="1"/>
  <c r="F15" i="8"/>
  <c r="E15" i="8"/>
  <c r="D15" i="8"/>
  <c r="B13" i="8" l="1"/>
  <c r="B12" i="8"/>
  <c r="G31" i="8"/>
  <c r="H31" i="8"/>
  <c r="C15" i="8"/>
  <c r="G15" i="8"/>
  <c r="C31" i="8"/>
  <c r="C30" i="8"/>
  <c r="B40" i="8"/>
  <c r="D160" i="1" l="1"/>
  <c r="E160" i="1"/>
  <c r="F160" i="1"/>
  <c r="C160" i="1"/>
  <c r="G160" i="1"/>
  <c r="C36" i="5"/>
  <c r="K36" i="5"/>
  <c r="K152" i="1"/>
  <c r="E36" i="5"/>
  <c r="E152" i="1"/>
  <c r="M36" i="5"/>
  <c r="M152" i="1"/>
  <c r="F152" i="1"/>
  <c r="G36" i="5"/>
  <c r="G152" i="1"/>
  <c r="H36" i="5"/>
  <c r="H152" i="1"/>
  <c r="D36" i="5"/>
  <c r="D152" i="1"/>
  <c r="I36" i="5"/>
  <c r="I152" i="1"/>
  <c r="L36" i="5"/>
  <c r="L152" i="1"/>
  <c r="B36" i="5"/>
  <c r="J36" i="5"/>
  <c r="J152" i="1"/>
  <c r="C31" i="5" l="1"/>
  <c r="C29" i="5"/>
  <c r="C30" i="5"/>
  <c r="C28" i="5"/>
  <c r="C33" i="5" l="1"/>
  <c r="D142" i="1"/>
  <c r="D133" i="1"/>
  <c r="N21" i="7"/>
  <c r="B40" i="7"/>
  <c r="D95" i="1"/>
  <c r="D104" i="1"/>
  <c r="D46" i="1"/>
  <c r="D37" i="1"/>
  <c r="D12" i="1"/>
  <c r="D3" i="1"/>
  <c r="N12" i="7" l="1"/>
  <c r="J180" i="1" l="1"/>
  <c r="J161" i="1"/>
  <c r="J153" i="1"/>
  <c r="J144" i="1"/>
  <c r="J135" i="1"/>
  <c r="H37" i="5" l="1"/>
  <c r="C41" i="10" l="1"/>
  <c r="D41" i="10"/>
  <c r="E41" i="10"/>
  <c r="G41" i="10"/>
  <c r="H41" i="10"/>
  <c r="C42" i="10"/>
  <c r="D42" i="10"/>
  <c r="E42" i="10"/>
  <c r="G42" i="10"/>
  <c r="H42" i="10"/>
  <c r="C43" i="10"/>
  <c r="D43" i="10"/>
  <c r="E43" i="10"/>
  <c r="F43" i="10"/>
  <c r="G43" i="10"/>
  <c r="H43" i="10"/>
  <c r="B41" i="10"/>
  <c r="H28" i="5"/>
  <c r="C11" i="5"/>
  <c r="D11" i="5"/>
  <c r="E11" i="5"/>
  <c r="H12" i="5"/>
  <c r="G28" i="5"/>
  <c r="B11" i="5" l="1"/>
  <c r="B41" i="5"/>
  <c r="H29" i="5"/>
  <c r="H11" i="5"/>
  <c r="B46" i="3"/>
  <c r="I155" i="1" l="1"/>
  <c r="M173" i="1"/>
  <c r="M155" i="1"/>
  <c r="L173" i="1"/>
  <c r="L155" i="1"/>
  <c r="K173" i="1"/>
  <c r="K155" i="1"/>
  <c r="J173" i="1"/>
  <c r="J155" i="1"/>
  <c r="I173" i="1"/>
  <c r="M43" i="10" l="1"/>
  <c r="J43" i="10"/>
  <c r="K43" i="10"/>
  <c r="I43" i="10"/>
  <c r="L43" i="10"/>
  <c r="M172" i="1" l="1"/>
  <c r="L172" i="1"/>
  <c r="K172" i="1"/>
  <c r="J172" i="1"/>
  <c r="J175" i="1" s="1"/>
  <c r="I172" i="1"/>
  <c r="M154" i="1"/>
  <c r="L154" i="1"/>
  <c r="K154" i="1"/>
  <c r="J154" i="1"/>
  <c r="J157" i="1" s="1"/>
  <c r="K42" i="10" l="1"/>
  <c r="L42" i="10"/>
  <c r="M42" i="10"/>
  <c r="J42" i="10"/>
  <c r="I42" i="10"/>
  <c r="M171" i="1" l="1"/>
  <c r="M175" i="1" s="1"/>
  <c r="L171" i="1"/>
  <c r="L175" i="1" s="1"/>
  <c r="I171" i="1"/>
  <c r="I175" i="1" s="1"/>
  <c r="M161" i="1"/>
  <c r="L161" i="1"/>
  <c r="K161" i="1"/>
  <c r="M153" i="1"/>
  <c r="M157" i="1" s="1"/>
  <c r="L153" i="1"/>
  <c r="L157" i="1" s="1"/>
  <c r="K153" i="1"/>
  <c r="K157" i="1" s="1"/>
  <c r="I153" i="1"/>
  <c r="K41" i="10" l="1"/>
  <c r="K171" i="1"/>
  <c r="K175" i="1" s="1"/>
  <c r="L41" i="10"/>
  <c r="M41" i="10"/>
  <c r="J41" i="10"/>
  <c r="I41" i="10"/>
  <c r="J160" i="1" l="1"/>
  <c r="L160" i="1"/>
  <c r="M160" i="1"/>
  <c r="K160" i="1"/>
  <c r="J11" i="5"/>
  <c r="L11" i="5"/>
  <c r="I11" i="5"/>
  <c r="M11" i="5"/>
  <c r="I28" i="5"/>
  <c r="M142" i="1"/>
  <c r="L142" i="1"/>
  <c r="K142" i="1"/>
  <c r="J142" i="1"/>
  <c r="K40" i="7"/>
  <c r="M15" i="9"/>
  <c r="K11" i="5" l="1"/>
  <c r="K41" i="5"/>
  <c r="I14" i="5"/>
  <c r="I13" i="5"/>
  <c r="I12" i="5"/>
  <c r="L14" i="5"/>
  <c r="L13" i="5"/>
  <c r="L12" i="5"/>
  <c r="I35" i="9"/>
  <c r="M14" i="5"/>
  <c r="M13" i="5"/>
  <c r="M12" i="5"/>
  <c r="K14" i="5"/>
  <c r="K13" i="5"/>
  <c r="K12" i="5"/>
  <c r="J14" i="5"/>
  <c r="J13" i="5"/>
  <c r="J12" i="5"/>
  <c r="C171" i="1"/>
  <c r="D171" i="1"/>
  <c r="E171" i="1"/>
  <c r="G171" i="1"/>
  <c r="H171" i="1"/>
  <c r="B171" i="1"/>
  <c r="L15" i="5" l="1"/>
  <c r="K15" i="5"/>
  <c r="J15" i="5"/>
  <c r="I15" i="5"/>
  <c r="C11" i="11" l="1"/>
  <c r="C12" i="11" s="1"/>
  <c r="J11" i="11"/>
  <c r="J12" i="11" s="1"/>
  <c r="E11" i="11"/>
  <c r="E12" i="11" s="1"/>
  <c r="L11" i="11"/>
  <c r="L12" i="11" s="1"/>
  <c r="C30" i="11"/>
  <c r="I30" i="11"/>
  <c r="B30" i="11"/>
  <c r="B11" i="11"/>
  <c r="B12" i="11" s="1"/>
  <c r="D30" i="11"/>
  <c r="D11" i="11"/>
  <c r="D12" i="11" s="1"/>
  <c r="N5" i="11"/>
  <c r="N24" i="1"/>
  <c r="M10" i="11"/>
  <c r="N29" i="11" l="1"/>
  <c r="M30" i="11"/>
  <c r="M11" i="11"/>
  <c r="F11" i="11"/>
  <c r="F12" i="11" s="1"/>
  <c r="G11" i="11"/>
  <c r="G12" i="11" s="1"/>
  <c r="J37" i="8" l="1"/>
  <c r="K37" i="8"/>
  <c r="L37" i="8"/>
  <c r="M37" i="8"/>
  <c r="I38" i="8"/>
  <c r="J38" i="8"/>
  <c r="K38" i="8"/>
  <c r="L38" i="8"/>
  <c r="M38" i="8"/>
  <c r="C37" i="8"/>
  <c r="D37" i="8"/>
  <c r="E37" i="8"/>
  <c r="G37" i="8"/>
  <c r="H37" i="8"/>
  <c r="D38" i="8"/>
  <c r="E38" i="8"/>
  <c r="G38" i="8"/>
  <c r="H38" i="8"/>
  <c r="C161" i="1" l="1"/>
  <c r="D161" i="1"/>
  <c r="E161" i="1"/>
  <c r="G161" i="1"/>
  <c r="H161" i="1"/>
  <c r="C162" i="1"/>
  <c r="D162" i="1"/>
  <c r="E162" i="1"/>
  <c r="G162" i="1"/>
  <c r="H162" i="1"/>
  <c r="C163" i="1"/>
  <c r="F163" i="1"/>
  <c r="G163" i="1"/>
  <c r="H163" i="1"/>
  <c r="B162" i="1"/>
  <c r="B163" i="1"/>
  <c r="B161" i="1"/>
  <c r="H41" i="7"/>
  <c r="H115" i="1" s="1"/>
  <c r="G165" i="1" l="1"/>
  <c r="C165" i="1"/>
  <c r="H165" i="1"/>
  <c r="E165" i="1"/>
  <c r="D165" i="1"/>
  <c r="B165" i="1"/>
  <c r="N160" i="1"/>
  <c r="H153" i="1" l="1"/>
  <c r="H155" i="1"/>
  <c r="C172" i="1"/>
  <c r="N153" i="1" l="1"/>
  <c r="N152" i="1"/>
  <c r="H43" i="7" l="1"/>
  <c r="H42" i="7"/>
  <c r="H40" i="7"/>
  <c r="H12" i="4" l="1"/>
  <c r="H38" i="5" l="1"/>
  <c r="N20" i="5"/>
  <c r="N3" i="5"/>
  <c r="N36" i="5" l="1"/>
  <c r="H41" i="5"/>
  <c r="N21" i="5"/>
  <c r="F161" i="1"/>
  <c r="H31" i="5"/>
  <c r="B6" i="1" l="1"/>
  <c r="G52" i="7" l="1"/>
  <c r="G43" i="6" l="1"/>
  <c r="G13" i="10" l="1"/>
  <c r="G14" i="10" l="1"/>
  <c r="N5" i="6" l="1"/>
  <c r="F171" i="1" l="1"/>
  <c r="F41" i="10"/>
  <c r="F37" i="8"/>
  <c r="N171" i="1" l="1"/>
  <c r="F42" i="10"/>
  <c r="F162" i="1"/>
  <c r="F165" i="1" s="1"/>
  <c r="F11" i="5"/>
  <c r="N6" i="4"/>
  <c r="F38" i="8" l="1"/>
  <c r="G40" i="7" l="1"/>
  <c r="G46" i="3"/>
  <c r="G133" i="1" l="1"/>
  <c r="C76" i="1" l="1"/>
  <c r="F49" i="1" l="1"/>
  <c r="C6" i="1" l="1"/>
  <c r="E6" i="1"/>
  <c r="F6" i="1"/>
  <c r="G6" i="1"/>
  <c r="H6" i="1"/>
  <c r="I6" i="1"/>
  <c r="K6" i="1"/>
  <c r="L6" i="1"/>
  <c r="M6" i="1"/>
  <c r="E40" i="2" l="1"/>
  <c r="F40" i="2"/>
  <c r="H40" i="2"/>
  <c r="I40" i="2"/>
  <c r="J40" i="2"/>
  <c r="E41" i="2"/>
  <c r="F41" i="2"/>
  <c r="G41" i="2"/>
  <c r="H41" i="2"/>
  <c r="L41" i="2"/>
  <c r="M41" i="2"/>
  <c r="E43" i="2"/>
  <c r="F43" i="2"/>
  <c r="G43" i="2"/>
  <c r="H43" i="2"/>
  <c r="I43" i="2"/>
  <c r="J43" i="2"/>
  <c r="K43" i="2"/>
  <c r="L43" i="2"/>
  <c r="M43" i="2"/>
  <c r="E42" i="2"/>
  <c r="F42" i="2"/>
  <c r="G42" i="2"/>
  <c r="H42" i="2"/>
  <c r="I42" i="2"/>
  <c r="J42" i="2"/>
  <c r="K42" i="2"/>
  <c r="L42" i="2"/>
  <c r="M42" i="2"/>
  <c r="F44" i="2"/>
  <c r="G44" i="2"/>
  <c r="H44" i="2"/>
  <c r="I44" i="2"/>
  <c r="J44" i="2"/>
  <c r="K44" i="2"/>
  <c r="L44" i="2"/>
  <c r="M44" i="2"/>
  <c r="C41" i="2"/>
  <c r="D41" i="2"/>
  <c r="C43" i="2"/>
  <c r="D43" i="2"/>
  <c r="C42" i="2"/>
  <c r="D42" i="2"/>
  <c r="C44" i="2"/>
  <c r="D44" i="2"/>
  <c r="D40" i="2"/>
  <c r="N22" i="9" l="1"/>
  <c r="N21" i="9"/>
  <c r="N23" i="9"/>
  <c r="D35" i="9"/>
  <c r="F35" i="9"/>
  <c r="G35" i="9"/>
  <c r="H35" i="9"/>
  <c r="J35" i="9"/>
  <c r="K35" i="9"/>
  <c r="L35" i="9"/>
  <c r="M35" i="9"/>
  <c r="D36" i="9"/>
  <c r="E36" i="9"/>
  <c r="F36" i="9"/>
  <c r="G36" i="9"/>
  <c r="H36" i="9"/>
  <c r="L36" i="9"/>
  <c r="M36" i="9"/>
  <c r="D38" i="9"/>
  <c r="E38" i="9"/>
  <c r="F38" i="9"/>
  <c r="G38" i="9"/>
  <c r="H38" i="9"/>
  <c r="I38" i="9"/>
  <c r="J38" i="9"/>
  <c r="K38" i="9"/>
  <c r="L38" i="9"/>
  <c r="M38" i="9"/>
  <c r="D37" i="9"/>
  <c r="E37" i="9"/>
  <c r="F37" i="9"/>
  <c r="G37" i="9"/>
  <c r="H37" i="9"/>
  <c r="I37" i="9"/>
  <c r="J37" i="9"/>
  <c r="K37" i="9"/>
  <c r="L37" i="9"/>
  <c r="M37" i="9"/>
  <c r="D39" i="9"/>
  <c r="E39" i="9"/>
  <c r="F39" i="9"/>
  <c r="G39" i="9"/>
  <c r="H39" i="9"/>
  <c r="I39" i="9"/>
  <c r="J39" i="9"/>
  <c r="M39" i="9"/>
  <c r="C36" i="9"/>
  <c r="C38" i="9"/>
  <c r="C37" i="9"/>
  <c r="C39" i="9"/>
  <c r="N7" i="9"/>
  <c r="N39" i="9" l="1"/>
  <c r="C5" i="1"/>
  <c r="C182" i="1" l="1"/>
  <c r="D182" i="1"/>
  <c r="E182" i="1"/>
  <c r="F182" i="1"/>
  <c r="G182" i="1"/>
  <c r="H182" i="1"/>
  <c r="I182" i="1"/>
  <c r="J182" i="1"/>
  <c r="J184" i="1" s="1"/>
  <c r="K182" i="1"/>
  <c r="L182" i="1"/>
  <c r="M182" i="1"/>
  <c r="C180" i="1"/>
  <c r="D180" i="1"/>
  <c r="E180" i="1"/>
  <c r="F180" i="1"/>
  <c r="G180" i="1"/>
  <c r="H180" i="1"/>
  <c r="I180" i="1"/>
  <c r="L180" i="1"/>
  <c r="M180" i="1"/>
  <c r="C181" i="1"/>
  <c r="D181" i="1"/>
  <c r="E181" i="1"/>
  <c r="F181" i="1"/>
  <c r="G181" i="1"/>
  <c r="H181" i="1"/>
  <c r="I181" i="1"/>
  <c r="J181" i="1"/>
  <c r="K181" i="1"/>
  <c r="K184" i="1" s="1"/>
  <c r="L181" i="1"/>
  <c r="L184" i="1" s="1"/>
  <c r="M181" i="1"/>
  <c r="M184" i="1" s="1"/>
  <c r="I184" i="1" l="1"/>
  <c r="G184" i="1"/>
  <c r="F184" i="1"/>
  <c r="C184" i="1"/>
  <c r="H184" i="1"/>
  <c r="E184" i="1"/>
  <c r="D184" i="1"/>
  <c r="B15" i="1"/>
  <c r="B89" i="1" l="1"/>
  <c r="B36" i="9"/>
  <c r="B38" i="9"/>
  <c r="B37" i="9"/>
  <c r="B39" i="9"/>
  <c r="B29" i="9"/>
  <c r="B182" i="1"/>
  <c r="B180" i="1"/>
  <c r="B181" i="1"/>
  <c r="D172" i="1"/>
  <c r="E172" i="1"/>
  <c r="F172" i="1"/>
  <c r="G172" i="1"/>
  <c r="G175" i="1" s="1"/>
  <c r="H172" i="1"/>
  <c r="C173" i="1"/>
  <c r="C175" i="1" s="1"/>
  <c r="D173" i="1"/>
  <c r="E173" i="1"/>
  <c r="F173" i="1"/>
  <c r="G173" i="1"/>
  <c r="H173" i="1"/>
  <c r="B173" i="1"/>
  <c r="B172" i="1"/>
  <c r="F175" i="1" l="1"/>
  <c r="B175" i="1"/>
  <c r="H175" i="1"/>
  <c r="E175" i="1"/>
  <c r="D175" i="1"/>
  <c r="B184" i="1"/>
  <c r="N173" i="1"/>
  <c r="B30" i="9"/>
  <c r="B28" i="9"/>
  <c r="B27" i="9"/>
  <c r="B31" i="9"/>
  <c r="B43" i="10"/>
  <c r="B42" i="10"/>
  <c r="I32" i="10"/>
  <c r="C33" i="10"/>
  <c r="B34" i="10"/>
  <c r="N25" i="10"/>
  <c r="N24" i="10"/>
  <c r="N23" i="10"/>
  <c r="M13" i="10"/>
  <c r="H13" i="10"/>
  <c r="F13" i="10"/>
  <c r="N7" i="10"/>
  <c r="N6" i="10"/>
  <c r="N5" i="10"/>
  <c r="C105" i="1"/>
  <c r="D105" i="1"/>
  <c r="F105" i="1"/>
  <c r="G105" i="1"/>
  <c r="H105" i="1"/>
  <c r="L105" i="1"/>
  <c r="M105" i="1"/>
  <c r="B105" i="1"/>
  <c r="B107" i="1"/>
  <c r="B106" i="1"/>
  <c r="B108" i="1"/>
  <c r="C96" i="1"/>
  <c r="D96" i="1"/>
  <c r="E96" i="1"/>
  <c r="F96" i="1"/>
  <c r="G96" i="1"/>
  <c r="H96" i="1"/>
  <c r="L96" i="1"/>
  <c r="M96" i="1"/>
  <c r="B96" i="1"/>
  <c r="B98" i="1"/>
  <c r="B97" i="1"/>
  <c r="B99" i="1"/>
  <c r="L12" i="1"/>
  <c r="L13" i="1"/>
  <c r="L15" i="1"/>
  <c r="L14" i="1"/>
  <c r="L16" i="1"/>
  <c r="L4" i="1"/>
  <c r="L5" i="1"/>
  <c r="L7" i="1"/>
  <c r="L9" i="1" s="1"/>
  <c r="B5" i="1"/>
  <c r="N6" i="2"/>
  <c r="L18" i="1" l="1"/>
  <c r="N27" i="10"/>
  <c r="B32" i="9"/>
  <c r="N9" i="10"/>
  <c r="N12" i="10" s="1"/>
  <c r="L13" i="10"/>
  <c r="H32" i="10"/>
  <c r="G34" i="10"/>
  <c r="J32" i="10"/>
  <c r="K33" i="10"/>
  <c r="D33" i="10"/>
  <c r="L33" i="10"/>
  <c r="E32" i="10"/>
  <c r="M32" i="10"/>
  <c r="L16" i="10"/>
  <c r="D15" i="10"/>
  <c r="M15" i="10"/>
  <c r="E15" i="10"/>
  <c r="E33" i="10"/>
  <c r="I16" i="10"/>
  <c r="N41" i="10"/>
  <c r="N42" i="10"/>
  <c r="N43" i="10"/>
  <c r="M33" i="10"/>
  <c r="I33" i="10"/>
  <c r="I36" i="10" s="1"/>
  <c r="J33" i="10"/>
  <c r="J34" i="10"/>
  <c r="M34" i="10"/>
  <c r="H34" i="10"/>
  <c r="F16" i="10"/>
  <c r="F15" i="10"/>
  <c r="H15" i="10"/>
  <c r="H16" i="10"/>
  <c r="M16" i="10"/>
  <c r="I14" i="10"/>
  <c r="M14" i="10"/>
  <c r="G15" i="10"/>
  <c r="K16" i="10"/>
  <c r="E34" i="10"/>
  <c r="E16" i="10"/>
  <c r="E14" i="10"/>
  <c r="D34" i="10"/>
  <c r="D14" i="10"/>
  <c r="D16" i="10"/>
  <c r="C16" i="10"/>
  <c r="N180" i="1"/>
  <c r="N182" i="1"/>
  <c r="N172" i="1"/>
  <c r="N175" i="1" s="1"/>
  <c r="B32" i="10"/>
  <c r="B33" i="10"/>
  <c r="B14" i="10"/>
  <c r="B16" i="10"/>
  <c r="C32" i="10"/>
  <c r="K32" i="10"/>
  <c r="H14" i="10"/>
  <c r="C15" i="10"/>
  <c r="K15" i="10"/>
  <c r="D32" i="10"/>
  <c r="L32" i="10"/>
  <c r="G33" i="10"/>
  <c r="G16" i="10"/>
  <c r="H33" i="10"/>
  <c r="C34" i="10"/>
  <c r="K34" i="10"/>
  <c r="C45" i="10"/>
  <c r="K14" i="10"/>
  <c r="G32" i="10"/>
  <c r="L36" i="10" l="1"/>
  <c r="L17" i="10"/>
  <c r="K17" i="10"/>
  <c r="K36" i="10"/>
  <c r="I17" i="10"/>
  <c r="J36" i="10"/>
  <c r="N31" i="10"/>
  <c r="N30" i="10"/>
  <c r="G17" i="10"/>
  <c r="C17" i="10"/>
  <c r="C36" i="10"/>
  <c r="N14" i="10"/>
  <c r="N15" i="10"/>
  <c r="N16" i="10"/>
  <c r="B17" i="10"/>
  <c r="H17" i="10"/>
  <c r="F17" i="10"/>
  <c r="E17" i="10"/>
  <c r="E36" i="10"/>
  <c r="D17" i="10"/>
  <c r="D36" i="10"/>
  <c r="B36" i="10"/>
  <c r="N45" i="10"/>
  <c r="N13" i="10"/>
  <c r="H36" i="10"/>
  <c r="G36" i="10"/>
  <c r="N34" i="10"/>
  <c r="N33" i="10"/>
  <c r="N32" i="10"/>
  <c r="N17" i="10" l="1"/>
  <c r="N36" i="10"/>
  <c r="C49" i="7"/>
  <c r="D49" i="7"/>
  <c r="D123" i="1" s="1"/>
  <c r="E49" i="7"/>
  <c r="F49" i="7"/>
  <c r="G49" i="7"/>
  <c r="H49" i="7"/>
  <c r="I49" i="7"/>
  <c r="J49" i="7"/>
  <c r="K49" i="7"/>
  <c r="L49" i="7"/>
  <c r="M49" i="7"/>
  <c r="D50" i="7"/>
  <c r="G50" i="7"/>
  <c r="H50" i="7"/>
  <c r="L50" i="7"/>
  <c r="M50" i="7"/>
  <c r="C52" i="7"/>
  <c r="D52" i="7"/>
  <c r="F52" i="7"/>
  <c r="H52" i="7"/>
  <c r="J52" i="7"/>
  <c r="K52" i="7"/>
  <c r="L52" i="7"/>
  <c r="M52" i="7"/>
  <c r="C51" i="7"/>
  <c r="D51" i="7"/>
  <c r="G51" i="7"/>
  <c r="H51" i="7"/>
  <c r="I51" i="7"/>
  <c r="J51" i="7"/>
  <c r="K51" i="7"/>
  <c r="L51" i="7"/>
  <c r="M51" i="7"/>
  <c r="C53" i="7"/>
  <c r="D53" i="7"/>
  <c r="E53" i="7"/>
  <c r="F53" i="7"/>
  <c r="G53" i="7"/>
  <c r="J53" i="7"/>
  <c r="K53" i="7"/>
  <c r="L53" i="7"/>
  <c r="M53" i="7"/>
  <c r="B53" i="7"/>
  <c r="B51" i="7"/>
  <c r="B52" i="7"/>
  <c r="B50" i="7"/>
  <c r="B49" i="7"/>
  <c r="C44" i="7"/>
  <c r="D44" i="7"/>
  <c r="E44" i="7"/>
  <c r="G44" i="7"/>
  <c r="H44" i="7"/>
  <c r="H46" i="7" s="1"/>
  <c r="I44" i="7"/>
  <c r="J44" i="7"/>
  <c r="K44" i="7"/>
  <c r="L44" i="7"/>
  <c r="M44" i="7"/>
  <c r="C42" i="7"/>
  <c r="D42" i="7"/>
  <c r="E42" i="7"/>
  <c r="F42" i="7"/>
  <c r="G42" i="7"/>
  <c r="I42" i="7"/>
  <c r="J42" i="7"/>
  <c r="K42" i="7"/>
  <c r="L42" i="7"/>
  <c r="M42" i="7"/>
  <c r="M116" i="1" s="1"/>
  <c r="C43" i="7"/>
  <c r="D43" i="7"/>
  <c r="F43" i="7"/>
  <c r="J43" i="7"/>
  <c r="K43" i="7"/>
  <c r="L43" i="7"/>
  <c r="M43" i="7"/>
  <c r="B42" i="7"/>
  <c r="B43" i="7"/>
  <c r="B44" i="7"/>
  <c r="D41" i="7"/>
  <c r="E41" i="7"/>
  <c r="L41" i="7"/>
  <c r="M41" i="7"/>
  <c r="B41" i="7"/>
  <c r="D40" i="7"/>
  <c r="D114" i="1" s="1"/>
  <c r="E40" i="7"/>
  <c r="J40" i="7"/>
  <c r="L40" i="7"/>
  <c r="M40" i="7"/>
  <c r="C40" i="7"/>
  <c r="L55" i="7" l="1"/>
  <c r="L46" i="7"/>
  <c r="H55" i="7"/>
  <c r="G46" i="7"/>
  <c r="G55" i="7"/>
  <c r="C46" i="7"/>
  <c r="C55" i="7"/>
  <c r="H118" i="1"/>
  <c r="F55" i="7"/>
  <c r="F46" i="7"/>
  <c r="E55" i="7"/>
  <c r="E46" i="7"/>
  <c r="B46" i="7"/>
  <c r="B55" i="7"/>
  <c r="D55" i="7"/>
  <c r="D46" i="7"/>
  <c r="M28" i="9" l="1"/>
  <c r="M29" i="9"/>
  <c r="M30" i="9"/>
  <c r="M31" i="9"/>
  <c r="M27" i="9"/>
  <c r="M31" i="4"/>
  <c r="M44" i="4"/>
  <c r="M42" i="4"/>
  <c r="M43" i="4"/>
  <c r="M41" i="4"/>
  <c r="M40" i="4"/>
  <c r="M32" i="4" l="1"/>
  <c r="M34" i="4"/>
  <c r="M33" i="4"/>
  <c r="M35" i="4"/>
  <c r="M14" i="2" l="1"/>
  <c r="M15" i="2"/>
  <c r="M13" i="2"/>
  <c r="M12" i="2"/>
  <c r="M16" i="2"/>
  <c r="C35" i="9" l="1"/>
  <c r="M104" i="1" l="1"/>
  <c r="L104" i="1"/>
  <c r="K104" i="1"/>
  <c r="J104" i="1"/>
  <c r="I104" i="1"/>
  <c r="H104" i="1"/>
  <c r="G104" i="1"/>
  <c r="F104" i="1"/>
  <c r="C104" i="1"/>
  <c r="B104" i="1"/>
  <c r="M95" i="1"/>
  <c r="L95" i="1"/>
  <c r="K95" i="1"/>
  <c r="J95" i="1"/>
  <c r="I95" i="1"/>
  <c r="H95" i="1"/>
  <c r="G95" i="1"/>
  <c r="F95" i="1"/>
  <c r="C95" i="1"/>
  <c r="B95" i="1"/>
  <c r="B101" i="1" s="1"/>
  <c r="G68" i="1"/>
  <c r="F68" i="1"/>
  <c r="F72" i="1" s="1"/>
  <c r="E68" i="1"/>
  <c r="D68" i="1"/>
  <c r="C68" i="1"/>
  <c r="G69" i="1"/>
  <c r="F69" i="1"/>
  <c r="E69" i="1"/>
  <c r="D69" i="1"/>
  <c r="C69" i="1"/>
  <c r="B69" i="1"/>
  <c r="B72" i="1" s="1"/>
  <c r="G58" i="1"/>
  <c r="G63" i="1" s="1"/>
  <c r="E58" i="1"/>
  <c r="D58" i="1"/>
  <c r="C58" i="1"/>
  <c r="G60" i="1"/>
  <c r="F60" i="1"/>
  <c r="F63" i="1" s="1"/>
  <c r="E60" i="1"/>
  <c r="D60" i="1"/>
  <c r="C60" i="1"/>
  <c r="B58" i="1"/>
  <c r="B60" i="1"/>
  <c r="G108" i="1"/>
  <c r="F108" i="1"/>
  <c r="E108" i="1"/>
  <c r="D108" i="1"/>
  <c r="C108" i="1"/>
  <c r="G99" i="1"/>
  <c r="F99" i="1"/>
  <c r="E99" i="1"/>
  <c r="D99" i="1"/>
  <c r="C99" i="1"/>
  <c r="G72" i="1" l="1"/>
  <c r="C63" i="1"/>
  <c r="E72" i="1"/>
  <c r="B110" i="1"/>
  <c r="D72" i="1"/>
  <c r="E63" i="1"/>
  <c r="D63" i="1"/>
  <c r="C72" i="1"/>
  <c r="B63" i="1"/>
  <c r="G30" i="8"/>
  <c r="G29" i="8"/>
  <c r="F30" i="8"/>
  <c r="E30" i="8"/>
  <c r="D30" i="8"/>
  <c r="B30" i="8"/>
  <c r="F29" i="8"/>
  <c r="E29" i="8"/>
  <c r="D29" i="8"/>
  <c r="C29" i="8"/>
  <c r="C32" i="8" s="1"/>
  <c r="B29" i="8"/>
  <c r="D40" i="8"/>
  <c r="C14" i="8"/>
  <c r="G32" i="8" l="1"/>
  <c r="E32" i="8"/>
  <c r="F32" i="8"/>
  <c r="D32" i="8"/>
  <c r="B32" i="8"/>
  <c r="E13" i="8"/>
  <c r="E16" i="8" s="1"/>
  <c r="E40" i="8"/>
  <c r="G14" i="8"/>
  <c r="G40" i="8"/>
  <c r="F13" i="8"/>
  <c r="F40" i="8"/>
  <c r="E14" i="8"/>
  <c r="G13" i="8"/>
  <c r="B14" i="8"/>
  <c r="B16" i="8" s="1"/>
  <c r="C13" i="8"/>
  <c r="C16" i="8" s="1"/>
  <c r="D13" i="8"/>
  <c r="D14" i="8"/>
  <c r="F14" i="8"/>
  <c r="B35" i="9"/>
  <c r="G27" i="9"/>
  <c r="F15" i="9"/>
  <c r="D15" i="9"/>
  <c r="B15" i="9"/>
  <c r="G16" i="8" l="1"/>
  <c r="F16" i="8"/>
  <c r="D16" i="8"/>
  <c r="L15" i="9"/>
  <c r="H15" i="9"/>
  <c r="H40" i="9"/>
  <c r="D28" i="9"/>
  <c r="D27" i="9"/>
  <c r="D30" i="9"/>
  <c r="D31" i="9"/>
  <c r="D29" i="9"/>
  <c r="C30" i="9"/>
  <c r="C29" i="9"/>
  <c r="C31" i="9"/>
  <c r="C27" i="9"/>
  <c r="C28" i="9"/>
  <c r="G15" i="9"/>
  <c r="G29" i="9"/>
  <c r="G31" i="9"/>
  <c r="G30" i="9"/>
  <c r="G28" i="9"/>
  <c r="H31" i="9"/>
  <c r="H30" i="9"/>
  <c r="H29" i="9"/>
  <c r="H28" i="9"/>
  <c r="H27" i="9"/>
  <c r="F31" i="9"/>
  <c r="F29" i="9"/>
  <c r="F30" i="9"/>
  <c r="F28" i="9"/>
  <c r="F27" i="9"/>
  <c r="L30" i="9"/>
  <c r="L31" i="9"/>
  <c r="L29" i="9"/>
  <c r="L28" i="9"/>
  <c r="L27" i="9"/>
  <c r="F12" i="9"/>
  <c r="F14" i="9"/>
  <c r="F13" i="9"/>
  <c r="G11" i="9"/>
  <c r="G40" i="9"/>
  <c r="G13" i="9"/>
  <c r="H13" i="9"/>
  <c r="L13" i="9"/>
  <c r="M40" i="9"/>
  <c r="M13" i="9"/>
  <c r="F11" i="9"/>
  <c r="F40" i="9"/>
  <c r="D40" i="9"/>
  <c r="D12" i="9"/>
  <c r="C15" i="9"/>
  <c r="C12" i="9"/>
  <c r="B12" i="9"/>
  <c r="B14" i="9"/>
  <c r="B13" i="9"/>
  <c r="B11" i="9"/>
  <c r="L11" i="9"/>
  <c r="L12" i="9"/>
  <c r="M11" i="9"/>
  <c r="M12" i="9"/>
  <c r="H11" i="9"/>
  <c r="H12" i="9"/>
  <c r="D11" i="9"/>
  <c r="C11" i="9"/>
  <c r="M68" i="1"/>
  <c r="L68" i="1"/>
  <c r="M69" i="1"/>
  <c r="L69" i="1"/>
  <c r="L72" i="1" l="1"/>
  <c r="L32" i="9"/>
  <c r="G32" i="9"/>
  <c r="H32" i="9"/>
  <c r="C32" i="9"/>
  <c r="F32" i="9"/>
  <c r="F16" i="9"/>
  <c r="D32" i="9"/>
  <c r="M72" i="1"/>
  <c r="B16" i="9"/>
  <c r="M108" i="1" l="1"/>
  <c r="M106" i="1"/>
  <c r="M107" i="1"/>
  <c r="M110" i="1" s="1"/>
  <c r="L108" i="1"/>
  <c r="L106" i="1"/>
  <c r="L107" i="1"/>
  <c r="K107" i="1"/>
  <c r="M99" i="1"/>
  <c r="M97" i="1"/>
  <c r="M98" i="1"/>
  <c r="L99" i="1"/>
  <c r="L97" i="1"/>
  <c r="L98" i="1"/>
  <c r="K98" i="1"/>
  <c r="M58" i="1"/>
  <c r="M60" i="1"/>
  <c r="L58" i="1"/>
  <c r="L60" i="1"/>
  <c r="K106" i="1"/>
  <c r="K97" i="1"/>
  <c r="M101" i="1" l="1"/>
  <c r="L63" i="1"/>
  <c r="L110" i="1"/>
  <c r="L101" i="1"/>
  <c r="K68" i="1"/>
  <c r="K69" i="1"/>
  <c r="K58" i="1"/>
  <c r="K60" i="1"/>
  <c r="M14" i="8" l="1"/>
  <c r="M14" i="9" l="1"/>
  <c r="L14" i="9"/>
  <c r="L16" i="9" s="1"/>
  <c r="J107" i="1"/>
  <c r="J98" i="1"/>
  <c r="J68" i="1"/>
  <c r="J58" i="1"/>
  <c r="J60" i="1"/>
  <c r="J106" i="1"/>
  <c r="J97" i="1"/>
  <c r="K108" i="1" l="1"/>
  <c r="J108" i="1"/>
  <c r="K99" i="1"/>
  <c r="J99" i="1"/>
  <c r="I99" i="1" l="1"/>
  <c r="I108" i="1"/>
  <c r="I107" i="1" l="1"/>
  <c r="I98" i="1"/>
  <c r="I106" i="1"/>
  <c r="I69" i="1"/>
  <c r="I97" i="1"/>
  <c r="I60" i="1"/>
  <c r="I39" i="5"/>
  <c r="I38" i="5"/>
  <c r="I37" i="5"/>
  <c r="H69" i="1" l="1"/>
  <c r="N69" i="1" s="1"/>
  <c r="H68" i="1"/>
  <c r="H72" i="1" l="1"/>
  <c r="H58" i="1"/>
  <c r="H60" i="1"/>
  <c r="H108" i="1"/>
  <c r="H106" i="1"/>
  <c r="G106" i="1"/>
  <c r="G110" i="1" s="1"/>
  <c r="F106" i="1"/>
  <c r="E106" i="1"/>
  <c r="D106" i="1"/>
  <c r="C106" i="1"/>
  <c r="H107" i="1"/>
  <c r="G107" i="1"/>
  <c r="F107" i="1"/>
  <c r="E107" i="1"/>
  <c r="D107" i="1"/>
  <c r="C107" i="1"/>
  <c r="H99" i="1"/>
  <c r="H97" i="1"/>
  <c r="G97" i="1"/>
  <c r="F97" i="1"/>
  <c r="F101" i="1" s="1"/>
  <c r="E97" i="1"/>
  <c r="D97" i="1"/>
  <c r="D101" i="1" s="1"/>
  <c r="C97" i="1"/>
  <c r="C101" i="1" s="1"/>
  <c r="H98" i="1"/>
  <c r="G98" i="1"/>
  <c r="E98" i="1"/>
  <c r="D98" i="1"/>
  <c r="C98" i="1"/>
  <c r="N22" i="8"/>
  <c r="H30" i="8"/>
  <c r="H14" i="8"/>
  <c r="H16" i="8" s="1"/>
  <c r="G101" i="1" l="1"/>
  <c r="F110" i="1"/>
  <c r="C110" i="1"/>
  <c r="H63" i="1"/>
  <c r="H110" i="1"/>
  <c r="H101" i="1"/>
  <c r="D110" i="1"/>
  <c r="N58" i="1"/>
  <c r="N108" i="1"/>
  <c r="N99" i="1"/>
  <c r="N106" i="1"/>
  <c r="N38" i="8"/>
  <c r="H14" i="9"/>
  <c r="H16" i="9" s="1"/>
  <c r="D14" i="9"/>
  <c r="C13" i="9"/>
  <c r="N5" i="9"/>
  <c r="N6" i="9"/>
  <c r="C14" i="9" l="1"/>
  <c r="C16" i="9" s="1"/>
  <c r="G14" i="9"/>
  <c r="G16" i="9" s="1"/>
  <c r="N38" i="9"/>
  <c r="N37" i="9"/>
  <c r="N60" i="1"/>
  <c r="D13" i="9"/>
  <c r="D16" i="9" s="1"/>
  <c r="G89" i="1"/>
  <c r="M163" i="1" l="1"/>
  <c r="M162" i="1"/>
  <c r="M165" i="1" l="1"/>
  <c r="C117" i="1"/>
  <c r="M7" i="1"/>
  <c r="K7" i="1"/>
  <c r="J7" i="1"/>
  <c r="D7" i="1"/>
  <c r="M5" i="1"/>
  <c r="K5" i="1"/>
  <c r="J5" i="1"/>
  <c r="I5" i="1"/>
  <c r="H5" i="1"/>
  <c r="G5" i="1"/>
  <c r="F5" i="1"/>
  <c r="E5" i="1"/>
  <c r="D5" i="1"/>
  <c r="M4" i="1"/>
  <c r="H4" i="1"/>
  <c r="G4" i="1"/>
  <c r="F4" i="1"/>
  <c r="E4" i="1"/>
  <c r="D4" i="1"/>
  <c r="M3" i="1"/>
  <c r="J3" i="1"/>
  <c r="I3" i="1"/>
  <c r="H3" i="1"/>
  <c r="G3" i="1"/>
  <c r="F3" i="1"/>
  <c r="E3" i="1"/>
  <c r="C7" i="1"/>
  <c r="C4" i="1"/>
  <c r="G9" i="1" l="1"/>
  <c r="F9" i="1"/>
  <c r="H9" i="1"/>
  <c r="D9" i="1"/>
  <c r="B7" i="1"/>
  <c r="B4" i="1"/>
  <c r="B9" i="1" l="1"/>
  <c r="N97" i="1"/>
  <c r="N21" i="8"/>
  <c r="N37" i="8" l="1"/>
  <c r="N98" i="1"/>
  <c r="L29" i="8"/>
  <c r="L32" i="8" s="1"/>
  <c r="H29" i="8"/>
  <c r="H32" i="8" s="1"/>
  <c r="M13" i="8"/>
  <c r="M16" i="8" s="1"/>
  <c r="N68" i="1" l="1"/>
  <c r="D31" i="2" l="1"/>
  <c r="M41" i="1" l="1"/>
  <c r="L41" i="1"/>
  <c r="K41" i="1"/>
  <c r="J41" i="1"/>
  <c r="I41" i="1"/>
  <c r="H41" i="1"/>
  <c r="H243" i="1" s="1"/>
  <c r="G41" i="1"/>
  <c r="F41" i="1"/>
  <c r="E41" i="1"/>
  <c r="C41" i="1"/>
  <c r="M39" i="1"/>
  <c r="L39" i="1"/>
  <c r="K39" i="1"/>
  <c r="J39" i="1"/>
  <c r="I39" i="1"/>
  <c r="H39" i="1"/>
  <c r="G39" i="1"/>
  <c r="F39" i="1"/>
  <c r="D39" i="1"/>
  <c r="C39" i="1"/>
  <c r="M40" i="1"/>
  <c r="L40" i="1"/>
  <c r="L43" i="1" s="1"/>
  <c r="K40" i="1"/>
  <c r="J40" i="1"/>
  <c r="I40" i="1"/>
  <c r="H40" i="1"/>
  <c r="G40" i="1"/>
  <c r="F40" i="1"/>
  <c r="E40" i="1"/>
  <c r="D40" i="1"/>
  <c r="C40" i="1"/>
  <c r="M38" i="1"/>
  <c r="L38" i="1"/>
  <c r="H38" i="1"/>
  <c r="G38" i="1"/>
  <c r="F38" i="1"/>
  <c r="E38" i="1"/>
  <c r="D38" i="1"/>
  <c r="C38" i="1"/>
  <c r="M37" i="1"/>
  <c r="L37" i="1"/>
  <c r="J37" i="1"/>
  <c r="I37" i="1"/>
  <c r="H37" i="1"/>
  <c r="F37" i="1"/>
  <c r="E37" i="1"/>
  <c r="C37" i="1"/>
  <c r="M16" i="1"/>
  <c r="K16" i="1"/>
  <c r="J16" i="1"/>
  <c r="I16" i="1"/>
  <c r="H16" i="1"/>
  <c r="G16" i="1"/>
  <c r="E16" i="1"/>
  <c r="D16" i="1"/>
  <c r="C16" i="1"/>
  <c r="M14" i="1"/>
  <c r="K14" i="1"/>
  <c r="J14" i="1"/>
  <c r="I14" i="1"/>
  <c r="H14" i="1"/>
  <c r="F14" i="1"/>
  <c r="E14" i="1"/>
  <c r="D14" i="1"/>
  <c r="C14" i="1"/>
  <c r="M15" i="1"/>
  <c r="K15" i="1"/>
  <c r="J15" i="1"/>
  <c r="I15" i="1"/>
  <c r="G15" i="1"/>
  <c r="F15" i="1"/>
  <c r="E15" i="1"/>
  <c r="D15" i="1"/>
  <c r="C15" i="1"/>
  <c r="M13" i="1"/>
  <c r="H13" i="1"/>
  <c r="G13" i="1"/>
  <c r="F13" i="1"/>
  <c r="E13" i="1"/>
  <c r="D13" i="1"/>
  <c r="C13" i="1"/>
  <c r="J12" i="1"/>
  <c r="I12" i="1"/>
  <c r="H12" i="1"/>
  <c r="F12" i="1"/>
  <c r="E12" i="1"/>
  <c r="C12" i="1"/>
  <c r="M80" i="1"/>
  <c r="L80" i="1"/>
  <c r="K80" i="1"/>
  <c r="J80" i="1"/>
  <c r="I80" i="1"/>
  <c r="G80" i="1"/>
  <c r="F80" i="1"/>
  <c r="E80" i="1"/>
  <c r="D80" i="1"/>
  <c r="C80" i="1"/>
  <c r="M78" i="1"/>
  <c r="L78" i="1"/>
  <c r="K78" i="1"/>
  <c r="J78" i="1"/>
  <c r="I78" i="1"/>
  <c r="H78" i="1"/>
  <c r="G78" i="1"/>
  <c r="F78" i="1"/>
  <c r="E78" i="1"/>
  <c r="C78" i="1"/>
  <c r="M79" i="1"/>
  <c r="L79" i="1"/>
  <c r="K79" i="1"/>
  <c r="J79" i="1"/>
  <c r="I79" i="1"/>
  <c r="H79" i="1"/>
  <c r="G79" i="1"/>
  <c r="F79" i="1"/>
  <c r="E79" i="1"/>
  <c r="D79" i="1"/>
  <c r="C79" i="1"/>
  <c r="M77" i="1"/>
  <c r="H77" i="1"/>
  <c r="G77" i="1"/>
  <c r="F77" i="1"/>
  <c r="E77" i="1"/>
  <c r="D77" i="1"/>
  <c r="C77" i="1"/>
  <c r="M76" i="1"/>
  <c r="L76" i="1"/>
  <c r="J76" i="1"/>
  <c r="I76" i="1"/>
  <c r="H76" i="1"/>
  <c r="G76" i="1"/>
  <c r="F76" i="1"/>
  <c r="M82" i="1" l="1"/>
  <c r="M241" i="1"/>
  <c r="K242" i="1"/>
  <c r="M239" i="1"/>
  <c r="I239" i="1"/>
  <c r="J239" i="1"/>
  <c r="G43" i="1"/>
  <c r="G239" i="1"/>
  <c r="G82" i="1"/>
  <c r="F82" i="1"/>
  <c r="F43" i="1"/>
  <c r="F18" i="1"/>
  <c r="C43" i="1"/>
  <c r="C18" i="1"/>
  <c r="D240" i="1"/>
  <c r="E240" i="1"/>
  <c r="F240" i="1"/>
  <c r="G240" i="1"/>
  <c r="H240" i="1"/>
  <c r="C82" i="1"/>
  <c r="L242" i="1"/>
  <c r="J241" i="1"/>
  <c r="I241" i="1"/>
  <c r="K241" i="1"/>
  <c r="I243" i="1"/>
  <c r="E241" i="1"/>
  <c r="J242" i="1"/>
  <c r="C241" i="1"/>
  <c r="F241" i="1"/>
  <c r="H241" i="1"/>
  <c r="J243" i="1"/>
  <c r="G241" i="1"/>
  <c r="K243" i="1"/>
  <c r="L243" i="1"/>
  <c r="M243" i="1"/>
  <c r="M245" i="1" s="1"/>
  <c r="M242" i="1"/>
  <c r="L241" i="1"/>
  <c r="C240" i="1"/>
  <c r="H18" i="1"/>
  <c r="H82" i="1"/>
  <c r="H43" i="1"/>
  <c r="H239" i="1"/>
  <c r="F239" i="1"/>
  <c r="E18" i="1"/>
  <c r="E43" i="1"/>
  <c r="D43" i="1"/>
  <c r="D18" i="1"/>
  <c r="M240" i="1"/>
  <c r="N23" i="5"/>
  <c r="N22" i="5"/>
  <c r="N6" i="5"/>
  <c r="N5" i="5"/>
  <c r="B41" i="1"/>
  <c r="B16" i="1"/>
  <c r="B39" i="1"/>
  <c r="B14" i="1"/>
  <c r="B40" i="1"/>
  <c r="B38" i="1"/>
  <c r="B37" i="1"/>
  <c r="B13" i="1"/>
  <c r="B43" i="1" l="1"/>
  <c r="N25" i="5"/>
  <c r="N28" i="5" s="1"/>
  <c r="J163" i="1"/>
  <c r="J165" i="1" s="1"/>
  <c r="G155" i="1"/>
  <c r="G243" i="1" s="1"/>
  <c r="F155" i="1"/>
  <c r="F243" i="1" s="1"/>
  <c r="E155" i="1"/>
  <c r="D155" i="1"/>
  <c r="D243" i="1" s="1"/>
  <c r="C155" i="1"/>
  <c r="C243" i="1" s="1"/>
  <c r="B155" i="1"/>
  <c r="G154" i="1"/>
  <c r="F154" i="1"/>
  <c r="E154" i="1"/>
  <c r="E242" i="1" s="1"/>
  <c r="D154" i="1"/>
  <c r="D242" i="1" s="1"/>
  <c r="C154" i="1"/>
  <c r="B154" i="1"/>
  <c r="H142" i="1"/>
  <c r="H133" i="1"/>
  <c r="J88" i="1"/>
  <c r="H85" i="1"/>
  <c r="L46" i="1"/>
  <c r="H46" i="1"/>
  <c r="N39" i="5"/>
  <c r="M39" i="5"/>
  <c r="N38" i="5"/>
  <c r="M38" i="5"/>
  <c r="G39" i="5"/>
  <c r="F39" i="5"/>
  <c r="E39" i="5"/>
  <c r="D39" i="5"/>
  <c r="C39" i="5"/>
  <c r="B39" i="5"/>
  <c r="N181" i="1" s="1"/>
  <c r="N184" i="1" s="1"/>
  <c r="G38" i="5"/>
  <c r="F38" i="5"/>
  <c r="E38" i="5"/>
  <c r="D38" i="5"/>
  <c r="C38" i="5"/>
  <c r="B38" i="5"/>
  <c r="N22" i="7"/>
  <c r="G242" i="1" l="1"/>
  <c r="G245" i="1" s="1"/>
  <c r="G157" i="1"/>
  <c r="F242" i="1"/>
  <c r="F245" i="1" s="1"/>
  <c r="F157" i="1"/>
  <c r="C242" i="1"/>
  <c r="C157" i="1"/>
  <c r="H257" i="1"/>
  <c r="D157" i="1"/>
  <c r="E157" i="1"/>
  <c r="B157" i="1"/>
  <c r="L39" i="5"/>
  <c r="L38" i="5"/>
  <c r="L163" i="1" l="1"/>
  <c r="L162" i="1"/>
  <c r="K163" i="1"/>
  <c r="K162" i="1"/>
  <c r="K165" i="1" s="1"/>
  <c r="K39" i="5"/>
  <c r="K38" i="5"/>
  <c r="L165" i="1" l="1"/>
  <c r="J39" i="5"/>
  <c r="J38" i="5"/>
  <c r="I162" i="1" l="1"/>
  <c r="I154" i="1"/>
  <c r="I157" i="1" s="1"/>
  <c r="I242" i="1" l="1"/>
  <c r="N163" i="1"/>
  <c r="N162" i="1" l="1"/>
  <c r="H39" i="5" l="1"/>
  <c r="N107" i="1" l="1"/>
  <c r="H14" i="5"/>
  <c r="H154" i="1"/>
  <c r="H242" i="1" s="1"/>
  <c r="H245" i="1" l="1"/>
  <c r="H157" i="1"/>
  <c r="N154" i="1"/>
  <c r="N155" i="1"/>
  <c r="H13" i="5"/>
  <c r="H15" i="5" s="1"/>
  <c r="N157" i="1" l="1"/>
  <c r="G37" i="5"/>
  <c r="G44" i="6"/>
  <c r="G42" i="6"/>
  <c r="G41" i="6"/>
  <c r="G40" i="6"/>
  <c r="G44" i="4"/>
  <c r="G42" i="4"/>
  <c r="G43" i="4"/>
  <c r="G41" i="4"/>
  <c r="G40" i="4"/>
  <c r="G35" i="4"/>
  <c r="G44" i="3"/>
  <c r="G42" i="3"/>
  <c r="G43" i="3"/>
  <c r="G41" i="3"/>
  <c r="G40" i="3"/>
  <c r="G34" i="4" l="1"/>
  <c r="G32" i="4"/>
  <c r="G33" i="4"/>
  <c r="G31" i="4"/>
  <c r="G37" i="4" l="1"/>
  <c r="G61" i="7"/>
  <c r="G62" i="7"/>
  <c r="G58" i="7"/>
  <c r="G60" i="7"/>
  <c r="G59" i="7"/>
  <c r="G64" i="7" l="1"/>
  <c r="H123" i="1"/>
  <c r="H219" i="1" s="1"/>
  <c r="B123" i="1"/>
  <c r="I161" i="1" l="1"/>
  <c r="I165" i="1" s="1"/>
  <c r="B143" i="1"/>
  <c r="C143" i="1"/>
  <c r="D143" i="1"/>
  <c r="E143" i="1"/>
  <c r="F143" i="1"/>
  <c r="G143" i="1"/>
  <c r="H143" i="1"/>
  <c r="I143" i="1"/>
  <c r="J143" i="1"/>
  <c r="K143" i="1"/>
  <c r="L143" i="1"/>
  <c r="M143" i="1"/>
  <c r="B145" i="1"/>
  <c r="C145" i="1"/>
  <c r="D145" i="1"/>
  <c r="E145" i="1"/>
  <c r="F145" i="1"/>
  <c r="G145" i="1"/>
  <c r="H145" i="1"/>
  <c r="I145" i="1"/>
  <c r="J145" i="1"/>
  <c r="K145" i="1"/>
  <c r="L145" i="1"/>
  <c r="M145" i="1"/>
  <c r="B144" i="1"/>
  <c r="C144" i="1"/>
  <c r="D144" i="1"/>
  <c r="E144" i="1"/>
  <c r="F144" i="1"/>
  <c r="G144" i="1"/>
  <c r="H144" i="1"/>
  <c r="I144" i="1"/>
  <c r="K144" i="1"/>
  <c r="L144" i="1"/>
  <c r="M144" i="1"/>
  <c r="B146" i="1"/>
  <c r="C146" i="1"/>
  <c r="D146" i="1"/>
  <c r="E146" i="1"/>
  <c r="F146" i="1"/>
  <c r="G146" i="1"/>
  <c r="H146" i="1"/>
  <c r="I146" i="1"/>
  <c r="J146" i="1"/>
  <c r="K146" i="1"/>
  <c r="L146" i="1"/>
  <c r="M146" i="1"/>
  <c r="C142" i="1"/>
  <c r="E142" i="1"/>
  <c r="F142" i="1"/>
  <c r="G142" i="1"/>
  <c r="I142" i="1"/>
  <c r="B134" i="1"/>
  <c r="C134" i="1"/>
  <c r="D134" i="1"/>
  <c r="E134" i="1"/>
  <c r="F134" i="1"/>
  <c r="G134" i="1"/>
  <c r="H134" i="1"/>
  <c r="H202" i="1" s="1"/>
  <c r="I134" i="1"/>
  <c r="J134" i="1"/>
  <c r="K134" i="1"/>
  <c r="L134" i="1"/>
  <c r="M134" i="1"/>
  <c r="B136" i="1"/>
  <c r="C136" i="1"/>
  <c r="C204" i="1" s="1"/>
  <c r="D136" i="1"/>
  <c r="E136" i="1"/>
  <c r="F136" i="1"/>
  <c r="G136" i="1"/>
  <c r="H136" i="1"/>
  <c r="I136" i="1"/>
  <c r="J136" i="1"/>
  <c r="K136" i="1"/>
  <c r="L136" i="1"/>
  <c r="M136" i="1"/>
  <c r="B135" i="1"/>
  <c r="C135" i="1"/>
  <c r="D135" i="1"/>
  <c r="E135" i="1"/>
  <c r="F135" i="1"/>
  <c r="G135" i="1"/>
  <c r="H135" i="1"/>
  <c r="I135" i="1"/>
  <c r="K135" i="1"/>
  <c r="L135" i="1"/>
  <c r="M135" i="1"/>
  <c r="M203" i="1" s="1"/>
  <c r="B137" i="1"/>
  <c r="C137" i="1"/>
  <c r="D137" i="1"/>
  <c r="E137" i="1"/>
  <c r="F137" i="1"/>
  <c r="G137" i="1"/>
  <c r="H137" i="1"/>
  <c r="I137" i="1"/>
  <c r="J137" i="1"/>
  <c r="K137" i="1"/>
  <c r="L137" i="1"/>
  <c r="M137" i="1"/>
  <c r="C133" i="1"/>
  <c r="E133" i="1"/>
  <c r="F133" i="1"/>
  <c r="I133" i="1"/>
  <c r="I139" i="1" s="1"/>
  <c r="J133" i="1"/>
  <c r="K133" i="1"/>
  <c r="L133" i="1"/>
  <c r="M133" i="1"/>
  <c r="C123" i="1"/>
  <c r="E123" i="1"/>
  <c r="F123" i="1"/>
  <c r="G123" i="1"/>
  <c r="I123" i="1"/>
  <c r="J123" i="1"/>
  <c r="K123" i="1"/>
  <c r="L123" i="1"/>
  <c r="M123" i="1"/>
  <c r="B86" i="1"/>
  <c r="C86" i="1"/>
  <c r="D86" i="1"/>
  <c r="E86" i="1"/>
  <c r="F86" i="1"/>
  <c r="G86" i="1"/>
  <c r="H86" i="1"/>
  <c r="I86" i="1"/>
  <c r="M86" i="1"/>
  <c r="B88" i="1"/>
  <c r="C88" i="1"/>
  <c r="D88" i="1"/>
  <c r="E88" i="1"/>
  <c r="F88" i="1"/>
  <c r="F260" i="1" s="1"/>
  <c r="G88" i="1"/>
  <c r="H88" i="1"/>
  <c r="I88" i="1"/>
  <c r="K88" i="1"/>
  <c r="L88" i="1"/>
  <c r="M88" i="1"/>
  <c r="B87" i="1"/>
  <c r="C87" i="1"/>
  <c r="F87" i="1"/>
  <c r="G87" i="1"/>
  <c r="H87" i="1"/>
  <c r="I87" i="1"/>
  <c r="J87" i="1"/>
  <c r="K87" i="1"/>
  <c r="L87" i="1"/>
  <c r="M87" i="1"/>
  <c r="C89" i="1"/>
  <c r="D89" i="1"/>
  <c r="E89" i="1"/>
  <c r="F89" i="1"/>
  <c r="H89" i="1"/>
  <c r="I89" i="1"/>
  <c r="J89" i="1"/>
  <c r="K89" i="1"/>
  <c r="L89" i="1"/>
  <c r="M89" i="1"/>
  <c r="C85" i="1"/>
  <c r="F85" i="1"/>
  <c r="I85" i="1"/>
  <c r="I91" i="1" s="1"/>
  <c r="J85" i="1"/>
  <c r="K85" i="1"/>
  <c r="L85" i="1"/>
  <c r="M85" i="1"/>
  <c r="B77" i="1"/>
  <c r="B240" i="1" s="1"/>
  <c r="B79" i="1"/>
  <c r="B242" i="1" s="1"/>
  <c r="B78" i="1"/>
  <c r="B241" i="1" s="1"/>
  <c r="B80" i="1"/>
  <c r="B243" i="1" s="1"/>
  <c r="B47" i="1"/>
  <c r="C47" i="1"/>
  <c r="D47" i="1"/>
  <c r="E47" i="1"/>
  <c r="F47" i="1"/>
  <c r="G47" i="1"/>
  <c r="H47" i="1"/>
  <c r="L47" i="1"/>
  <c r="M47" i="1"/>
  <c r="B49" i="1"/>
  <c r="C49" i="1"/>
  <c r="D49" i="1"/>
  <c r="E49" i="1"/>
  <c r="G49" i="1"/>
  <c r="H49" i="1"/>
  <c r="I49" i="1"/>
  <c r="J49" i="1"/>
  <c r="J260" i="1" s="1"/>
  <c r="K49" i="1"/>
  <c r="L49" i="1"/>
  <c r="M49" i="1"/>
  <c r="B48" i="1"/>
  <c r="C48" i="1"/>
  <c r="D48" i="1"/>
  <c r="E48" i="1"/>
  <c r="F48" i="1"/>
  <c r="G48" i="1"/>
  <c r="H48" i="1"/>
  <c r="I48" i="1"/>
  <c r="J48" i="1"/>
  <c r="K48" i="1"/>
  <c r="L48" i="1"/>
  <c r="M48" i="1"/>
  <c r="C50" i="1"/>
  <c r="D50" i="1"/>
  <c r="E50" i="1"/>
  <c r="F50" i="1"/>
  <c r="G50" i="1"/>
  <c r="G261" i="1" s="1"/>
  <c r="H50" i="1"/>
  <c r="I50" i="1"/>
  <c r="J50" i="1"/>
  <c r="J261" i="1" s="1"/>
  <c r="K50" i="1"/>
  <c r="L50" i="1"/>
  <c r="M50" i="1"/>
  <c r="C46" i="1"/>
  <c r="E46" i="1"/>
  <c r="F46" i="1"/>
  <c r="G46" i="1"/>
  <c r="I46" i="1"/>
  <c r="I257" i="1" s="1"/>
  <c r="J46" i="1"/>
  <c r="J257" i="1" s="1"/>
  <c r="M46" i="1"/>
  <c r="M139" i="1" l="1"/>
  <c r="L52" i="1"/>
  <c r="M91" i="1"/>
  <c r="M148" i="1"/>
  <c r="L148" i="1"/>
  <c r="L139" i="1"/>
  <c r="L257" i="1"/>
  <c r="K148" i="1"/>
  <c r="K139" i="1"/>
  <c r="J148" i="1"/>
  <c r="J139" i="1"/>
  <c r="I148" i="1"/>
  <c r="I219" i="1"/>
  <c r="M259" i="1"/>
  <c r="L259" i="1"/>
  <c r="J219" i="1"/>
  <c r="L219" i="1"/>
  <c r="G52" i="1"/>
  <c r="I261" i="1"/>
  <c r="F52" i="1"/>
  <c r="D260" i="1"/>
  <c r="G91" i="1"/>
  <c r="M260" i="1"/>
  <c r="F139" i="1"/>
  <c r="F91" i="1"/>
  <c r="G139" i="1"/>
  <c r="G148" i="1"/>
  <c r="F148" i="1"/>
  <c r="H260" i="1"/>
  <c r="C52" i="1"/>
  <c r="G260" i="1"/>
  <c r="C91" i="1"/>
  <c r="C139" i="1"/>
  <c r="C148" i="1"/>
  <c r="E260" i="1"/>
  <c r="F261" i="1"/>
  <c r="L261" i="1"/>
  <c r="I260" i="1"/>
  <c r="D261" i="1"/>
  <c r="K261" i="1"/>
  <c r="K260" i="1"/>
  <c r="C261" i="1"/>
  <c r="D259" i="1"/>
  <c r="H258" i="1"/>
  <c r="H261" i="1"/>
  <c r="G258" i="1"/>
  <c r="J259" i="1"/>
  <c r="F258" i="1"/>
  <c r="E259" i="1"/>
  <c r="C219" i="1"/>
  <c r="C257" i="1"/>
  <c r="I259" i="1"/>
  <c r="E258" i="1"/>
  <c r="C259" i="1"/>
  <c r="L260" i="1"/>
  <c r="C260" i="1"/>
  <c r="F219" i="1"/>
  <c r="F257" i="1"/>
  <c r="K259" i="1"/>
  <c r="H259" i="1"/>
  <c r="G259" i="1"/>
  <c r="E261" i="1"/>
  <c r="F259" i="1"/>
  <c r="M261" i="1"/>
  <c r="D258" i="1"/>
  <c r="C258" i="1"/>
  <c r="M258" i="1"/>
  <c r="H139" i="1"/>
  <c r="H148" i="1"/>
  <c r="H91" i="1"/>
  <c r="H52" i="1"/>
  <c r="E139" i="1"/>
  <c r="E52" i="1"/>
  <c r="E148" i="1"/>
  <c r="D139" i="1"/>
  <c r="D52" i="1"/>
  <c r="D148" i="1"/>
  <c r="E222" i="1"/>
  <c r="B260" i="1"/>
  <c r="B261" i="1"/>
  <c r="B258" i="1"/>
  <c r="B259" i="1"/>
  <c r="N242" i="1"/>
  <c r="N123" i="1"/>
  <c r="N5" i="1"/>
  <c r="N6" i="1"/>
  <c r="N41" i="1"/>
  <c r="N39" i="1"/>
  <c r="N40" i="1"/>
  <c r="N16" i="1"/>
  <c r="N14" i="1"/>
  <c r="N15" i="1"/>
  <c r="N89" i="1"/>
  <c r="N87" i="1"/>
  <c r="N88" i="1"/>
  <c r="N146" i="1"/>
  <c r="N144" i="1"/>
  <c r="N145" i="1"/>
  <c r="N143" i="1"/>
  <c r="N80" i="1"/>
  <c r="N79" i="1"/>
  <c r="N137" i="1"/>
  <c r="N135" i="1"/>
  <c r="N136" i="1"/>
  <c r="N134" i="1"/>
  <c r="B142" i="1"/>
  <c r="B148" i="1" s="1"/>
  <c r="B133" i="1"/>
  <c r="B139" i="1" s="1"/>
  <c r="B85" i="1"/>
  <c r="B91" i="1" s="1"/>
  <c r="B76" i="1"/>
  <c r="N48" i="1"/>
  <c r="N49" i="1"/>
  <c r="B46" i="1"/>
  <c r="B52" i="1" s="1"/>
  <c r="N50" i="1"/>
  <c r="M37" i="5"/>
  <c r="L37" i="5"/>
  <c r="K37" i="5"/>
  <c r="J37" i="5"/>
  <c r="F37" i="5"/>
  <c r="E37" i="5"/>
  <c r="D37" i="5"/>
  <c r="C37" i="5"/>
  <c r="L28" i="5"/>
  <c r="K28" i="5"/>
  <c r="J28" i="5"/>
  <c r="F28" i="5"/>
  <c r="E28" i="5"/>
  <c r="D28" i="5"/>
  <c r="B28" i="5"/>
  <c r="N4" i="5"/>
  <c r="N8" i="5" s="1"/>
  <c r="M127" i="1"/>
  <c r="M223" i="1" s="1"/>
  <c r="M125" i="1"/>
  <c r="M221" i="1" s="1"/>
  <c r="M126" i="1"/>
  <c r="M124" i="1"/>
  <c r="M220" i="1" s="1"/>
  <c r="M118" i="1"/>
  <c r="M117" i="1"/>
  <c r="M115" i="1"/>
  <c r="M202" i="1" s="1"/>
  <c r="M114" i="1"/>
  <c r="M201" i="1" s="1"/>
  <c r="L127" i="1"/>
  <c r="L223" i="1" s="1"/>
  <c r="L125" i="1"/>
  <c r="L221" i="1" s="1"/>
  <c r="L126" i="1"/>
  <c r="L222" i="1" s="1"/>
  <c r="L124" i="1"/>
  <c r="L118" i="1"/>
  <c r="L205" i="1" s="1"/>
  <c r="L116" i="1"/>
  <c r="L203" i="1" s="1"/>
  <c r="L117" i="1"/>
  <c r="L204" i="1" s="1"/>
  <c r="L115" i="1"/>
  <c r="L114" i="1"/>
  <c r="K127" i="1"/>
  <c r="K223" i="1" s="1"/>
  <c r="K125" i="1"/>
  <c r="K221" i="1" s="1"/>
  <c r="K126" i="1"/>
  <c r="K118" i="1"/>
  <c r="K205" i="1" s="1"/>
  <c r="K116" i="1"/>
  <c r="K203" i="1" s="1"/>
  <c r="K117" i="1"/>
  <c r="K114" i="1"/>
  <c r="J127" i="1"/>
  <c r="J223" i="1" s="1"/>
  <c r="J125" i="1"/>
  <c r="J221" i="1" s="1"/>
  <c r="J126" i="1"/>
  <c r="J118" i="1"/>
  <c r="J116" i="1"/>
  <c r="J203" i="1" s="1"/>
  <c r="J117" i="1"/>
  <c r="J204" i="1" s="1"/>
  <c r="J114" i="1"/>
  <c r="I127" i="1"/>
  <c r="I223" i="1" s="1"/>
  <c r="I125" i="1"/>
  <c r="I221" i="1" s="1"/>
  <c r="I126" i="1"/>
  <c r="I222" i="1" s="1"/>
  <c r="I118" i="1"/>
  <c r="I205" i="1" s="1"/>
  <c r="I116" i="1"/>
  <c r="I203" i="1" s="1"/>
  <c r="I117" i="1"/>
  <c r="I204" i="1" s="1"/>
  <c r="I114" i="1"/>
  <c r="B37" i="5"/>
  <c r="H127" i="1"/>
  <c r="H125" i="1"/>
  <c r="H221" i="1" s="1"/>
  <c r="H126" i="1"/>
  <c r="H222" i="1" s="1"/>
  <c r="H124" i="1"/>
  <c r="H220" i="1" s="1"/>
  <c r="H116" i="1"/>
  <c r="H203" i="1" s="1"/>
  <c r="H117" i="1"/>
  <c r="H204" i="1" s="1"/>
  <c r="H114" i="1"/>
  <c r="G127" i="1"/>
  <c r="G223" i="1" s="1"/>
  <c r="G125" i="1"/>
  <c r="G221" i="1" s="1"/>
  <c r="G126" i="1"/>
  <c r="G124" i="1"/>
  <c r="G220" i="1" s="1"/>
  <c r="G118" i="1"/>
  <c r="G205" i="1" s="1"/>
  <c r="G116" i="1"/>
  <c r="G203" i="1" s="1"/>
  <c r="G117" i="1"/>
  <c r="G204" i="1" s="1"/>
  <c r="G115" i="1"/>
  <c r="G202" i="1" s="1"/>
  <c r="G114" i="1"/>
  <c r="F127" i="1"/>
  <c r="F223" i="1" s="1"/>
  <c r="F125" i="1"/>
  <c r="F221" i="1" s="1"/>
  <c r="F126" i="1"/>
  <c r="F124" i="1"/>
  <c r="F220" i="1" s="1"/>
  <c r="F118" i="1"/>
  <c r="F205" i="1" s="1"/>
  <c r="F116" i="1"/>
  <c r="F203" i="1" s="1"/>
  <c r="F115" i="1"/>
  <c r="F202" i="1" s="1"/>
  <c r="F114" i="1"/>
  <c r="E127" i="1"/>
  <c r="E223" i="1" s="1"/>
  <c r="E125" i="1"/>
  <c r="E221" i="1" s="1"/>
  <c r="E124" i="1"/>
  <c r="E220" i="1" s="1"/>
  <c r="E118" i="1"/>
  <c r="E116" i="1"/>
  <c r="E203" i="1" s="1"/>
  <c r="E117" i="1"/>
  <c r="E204" i="1" s="1"/>
  <c r="E115" i="1"/>
  <c r="E202" i="1" s="1"/>
  <c r="E114" i="1"/>
  <c r="D127" i="1"/>
  <c r="D223" i="1" s="1"/>
  <c r="D125" i="1"/>
  <c r="D221" i="1" s="1"/>
  <c r="D126" i="1"/>
  <c r="D124" i="1"/>
  <c r="D220" i="1" s="1"/>
  <c r="D118" i="1"/>
  <c r="D205" i="1" s="1"/>
  <c r="D116" i="1"/>
  <c r="D117" i="1"/>
  <c r="D204" i="1" s="1"/>
  <c r="D115" i="1"/>
  <c r="D202" i="1" s="1"/>
  <c r="C127" i="1"/>
  <c r="C223" i="1" s="1"/>
  <c r="C125" i="1"/>
  <c r="C221" i="1" s="1"/>
  <c r="C126" i="1"/>
  <c r="C222" i="1" s="1"/>
  <c r="C124" i="1"/>
  <c r="C220" i="1" s="1"/>
  <c r="C118" i="1"/>
  <c r="C205" i="1" s="1"/>
  <c r="C116" i="1"/>
  <c r="C203" i="1" s="1"/>
  <c r="C115" i="1"/>
  <c r="C202" i="1" s="1"/>
  <c r="C114" i="1"/>
  <c r="B127" i="1"/>
  <c r="B223" i="1" s="1"/>
  <c r="B125" i="1"/>
  <c r="B126" i="1"/>
  <c r="B222" i="1" s="1"/>
  <c r="B124" i="1"/>
  <c r="B118" i="1"/>
  <c r="B205" i="1" s="1"/>
  <c r="B116" i="1"/>
  <c r="B203" i="1" s="1"/>
  <c r="B117" i="1"/>
  <c r="B204" i="1" s="1"/>
  <c r="B115" i="1"/>
  <c r="B202" i="1" s="1"/>
  <c r="B114" i="1"/>
  <c r="N34" i="7"/>
  <c r="N32" i="7"/>
  <c r="N33" i="7"/>
  <c r="N31" i="7"/>
  <c r="N30" i="7"/>
  <c r="N25" i="7"/>
  <c r="N23" i="7"/>
  <c r="N24" i="7"/>
  <c r="N16" i="7"/>
  <c r="N14" i="7"/>
  <c r="N15" i="7"/>
  <c r="N7" i="7"/>
  <c r="N5" i="7"/>
  <c r="N6" i="7"/>
  <c r="N3" i="7"/>
  <c r="M44" i="6"/>
  <c r="L44" i="6"/>
  <c r="K44" i="6"/>
  <c r="J44" i="6"/>
  <c r="I44" i="6"/>
  <c r="H44" i="6"/>
  <c r="F44" i="6"/>
  <c r="E44" i="6"/>
  <c r="D44" i="6"/>
  <c r="C44" i="6"/>
  <c r="B44" i="6"/>
  <c r="M42" i="6"/>
  <c r="L42" i="6"/>
  <c r="K42" i="6"/>
  <c r="J42" i="6"/>
  <c r="I42" i="6"/>
  <c r="H42" i="6"/>
  <c r="F42" i="6"/>
  <c r="E42" i="6"/>
  <c r="D42" i="6"/>
  <c r="C42" i="6"/>
  <c r="B42" i="6"/>
  <c r="M43" i="6"/>
  <c r="L43" i="6"/>
  <c r="K43" i="6"/>
  <c r="J43" i="6"/>
  <c r="I43" i="6"/>
  <c r="H43" i="6"/>
  <c r="F43" i="6"/>
  <c r="E43" i="6"/>
  <c r="D43" i="6"/>
  <c r="C43" i="6"/>
  <c r="B43" i="6"/>
  <c r="M41" i="6"/>
  <c r="L41" i="6"/>
  <c r="K41" i="6"/>
  <c r="J41" i="6"/>
  <c r="I41" i="6"/>
  <c r="H41" i="6"/>
  <c r="F41" i="6"/>
  <c r="E41" i="6"/>
  <c r="D41" i="6"/>
  <c r="C41" i="6"/>
  <c r="B41" i="6"/>
  <c r="M40" i="6"/>
  <c r="L40" i="6"/>
  <c r="K40" i="6"/>
  <c r="J40" i="6"/>
  <c r="I40" i="6"/>
  <c r="F40" i="6"/>
  <c r="E40" i="6"/>
  <c r="D40" i="6"/>
  <c r="C40" i="6"/>
  <c r="B40" i="6"/>
  <c r="L34" i="6"/>
  <c r="K33" i="6"/>
  <c r="J35" i="6"/>
  <c r="I31" i="6"/>
  <c r="H34" i="6"/>
  <c r="G31" i="6"/>
  <c r="F35" i="6"/>
  <c r="D34" i="6"/>
  <c r="B35" i="6"/>
  <c r="N26" i="6"/>
  <c r="N24" i="6"/>
  <c r="N25" i="6"/>
  <c r="N23" i="6"/>
  <c r="N22" i="6"/>
  <c r="K15" i="6"/>
  <c r="I16" i="6"/>
  <c r="F46" i="6"/>
  <c r="E16" i="6"/>
  <c r="C15" i="6"/>
  <c r="N7" i="6"/>
  <c r="N6" i="6"/>
  <c r="N4" i="6"/>
  <c r="N3" i="6"/>
  <c r="L44" i="4"/>
  <c r="K44" i="4"/>
  <c r="I44" i="4"/>
  <c r="H44" i="4"/>
  <c r="F44" i="4"/>
  <c r="E44" i="4"/>
  <c r="D44" i="4"/>
  <c r="C44" i="4"/>
  <c r="B44" i="4"/>
  <c r="L42" i="4"/>
  <c r="K42" i="4"/>
  <c r="J42" i="4"/>
  <c r="I42" i="4"/>
  <c r="H42" i="4"/>
  <c r="F42" i="4"/>
  <c r="E42" i="4"/>
  <c r="C42" i="4"/>
  <c r="L43" i="4"/>
  <c r="K43" i="4"/>
  <c r="J43" i="4"/>
  <c r="I43" i="4"/>
  <c r="H43" i="4"/>
  <c r="F43" i="4"/>
  <c r="E43" i="4"/>
  <c r="D43" i="4"/>
  <c r="C43" i="4"/>
  <c r="B43" i="4"/>
  <c r="F41" i="4"/>
  <c r="E41" i="4"/>
  <c r="D41" i="4"/>
  <c r="C41" i="4"/>
  <c r="B41" i="4"/>
  <c r="L40" i="4"/>
  <c r="K40" i="4"/>
  <c r="J40" i="4"/>
  <c r="H40" i="4"/>
  <c r="F40" i="4"/>
  <c r="C40" i="4"/>
  <c r="B40" i="4"/>
  <c r="I33" i="4"/>
  <c r="H34" i="4"/>
  <c r="F35" i="4"/>
  <c r="C33" i="4"/>
  <c r="B35" i="4"/>
  <c r="N26" i="4"/>
  <c r="N25" i="4"/>
  <c r="F12" i="4"/>
  <c r="N7" i="4"/>
  <c r="M44" i="3"/>
  <c r="J44" i="3"/>
  <c r="I44" i="3"/>
  <c r="H44" i="3"/>
  <c r="F44" i="3"/>
  <c r="E44" i="3"/>
  <c r="D44" i="3"/>
  <c r="C44" i="3"/>
  <c r="B44" i="3"/>
  <c r="M42" i="3"/>
  <c r="L42" i="3"/>
  <c r="K42" i="3"/>
  <c r="J42" i="3"/>
  <c r="I42" i="3"/>
  <c r="H42" i="3"/>
  <c r="F42" i="3"/>
  <c r="E42" i="3"/>
  <c r="D42" i="3"/>
  <c r="C42" i="3"/>
  <c r="B42" i="3"/>
  <c r="M43" i="3"/>
  <c r="L43" i="3"/>
  <c r="K43" i="3"/>
  <c r="J43" i="3"/>
  <c r="I43" i="3"/>
  <c r="H43" i="3"/>
  <c r="F43" i="3"/>
  <c r="E43" i="3"/>
  <c r="D43" i="3"/>
  <c r="C43" i="3"/>
  <c r="B43" i="3"/>
  <c r="M41" i="3"/>
  <c r="L41" i="3"/>
  <c r="H41" i="3"/>
  <c r="F41" i="3"/>
  <c r="E41" i="3"/>
  <c r="D41" i="3"/>
  <c r="C41" i="3"/>
  <c r="B41" i="3"/>
  <c r="M40" i="3"/>
  <c r="L40" i="3"/>
  <c r="J40" i="3"/>
  <c r="I40" i="3"/>
  <c r="H40" i="3"/>
  <c r="F40" i="3"/>
  <c r="E40" i="3"/>
  <c r="D40" i="3"/>
  <c r="C40" i="3"/>
  <c r="L34" i="3"/>
  <c r="H34" i="3"/>
  <c r="F35" i="3"/>
  <c r="D34" i="3"/>
  <c r="C33" i="3"/>
  <c r="B35" i="3"/>
  <c r="N26" i="3"/>
  <c r="N25" i="3"/>
  <c r="F13" i="3"/>
  <c r="N7" i="3"/>
  <c r="N5" i="3"/>
  <c r="N6" i="3"/>
  <c r="M222" i="1" l="1"/>
  <c r="M129" i="1"/>
  <c r="M204" i="1"/>
  <c r="M120" i="1"/>
  <c r="L129" i="1"/>
  <c r="L120" i="1"/>
  <c r="K222" i="1"/>
  <c r="K204" i="1"/>
  <c r="J201" i="1"/>
  <c r="I201" i="1"/>
  <c r="G129" i="1"/>
  <c r="G201" i="1"/>
  <c r="G120" i="1"/>
  <c r="F263" i="1"/>
  <c r="F129" i="1"/>
  <c r="F201" i="1"/>
  <c r="C225" i="1"/>
  <c r="C129" i="1"/>
  <c r="C120" i="1"/>
  <c r="C263" i="1"/>
  <c r="B82" i="1"/>
  <c r="B201" i="1"/>
  <c r="B239" i="1"/>
  <c r="B245" i="1" s="1"/>
  <c r="H263" i="1"/>
  <c r="H201" i="1"/>
  <c r="H120" i="1"/>
  <c r="H223" i="1"/>
  <c r="H225" i="1" s="1"/>
  <c r="H129" i="1"/>
  <c r="E120" i="1"/>
  <c r="E129" i="1"/>
  <c r="D129" i="1"/>
  <c r="D120" i="1"/>
  <c r="B129" i="1"/>
  <c r="B220" i="1"/>
  <c r="B120" i="1"/>
  <c r="B221" i="1"/>
  <c r="N28" i="6"/>
  <c r="N32" i="6" s="1"/>
  <c r="J222" i="1"/>
  <c r="N9" i="6"/>
  <c r="J205" i="1"/>
  <c r="M205" i="1"/>
  <c r="M207" i="1" s="1"/>
  <c r="H205" i="1"/>
  <c r="G222" i="1"/>
  <c r="F222" i="1"/>
  <c r="F225" i="1" s="1"/>
  <c r="D222" i="1"/>
  <c r="M252" i="1"/>
  <c r="M250" i="1"/>
  <c r="M251" i="1"/>
  <c r="M249" i="1"/>
  <c r="M248" i="1"/>
  <c r="H251" i="1"/>
  <c r="H252" i="1"/>
  <c r="H249" i="1"/>
  <c r="H250" i="1"/>
  <c r="H248" i="1"/>
  <c r="G249" i="1"/>
  <c r="G252" i="1"/>
  <c r="G250" i="1"/>
  <c r="G248" i="1"/>
  <c r="G251" i="1"/>
  <c r="F249" i="1"/>
  <c r="F252" i="1"/>
  <c r="F251" i="1"/>
  <c r="F250" i="1"/>
  <c r="F248" i="1"/>
  <c r="M29" i="5"/>
  <c r="M28" i="5"/>
  <c r="N114" i="1"/>
  <c r="N133" i="1"/>
  <c r="N139" i="1" s="1"/>
  <c r="N142" i="1"/>
  <c r="N148" i="1" s="1"/>
  <c r="N260" i="1"/>
  <c r="N53" i="7"/>
  <c r="C33" i="6"/>
  <c r="C31" i="6"/>
  <c r="N40" i="7"/>
  <c r="N52" i="7"/>
  <c r="N51" i="7"/>
  <c r="N42" i="7"/>
  <c r="N44" i="7"/>
  <c r="N43" i="7"/>
  <c r="N49" i="7"/>
  <c r="M12" i="6"/>
  <c r="M15" i="6"/>
  <c r="M13" i="6"/>
  <c r="M14" i="6"/>
  <c r="M16" i="6"/>
  <c r="M15" i="4"/>
  <c r="M13" i="4"/>
  <c r="M12" i="4"/>
  <c r="M16" i="4"/>
  <c r="M14" i="4"/>
  <c r="H16" i="3"/>
  <c r="M30" i="5"/>
  <c r="M31" i="5"/>
  <c r="L12" i="6"/>
  <c r="G30" i="5"/>
  <c r="G31" i="5"/>
  <c r="G13" i="5"/>
  <c r="G14" i="5"/>
  <c r="F31" i="5"/>
  <c r="F30" i="5"/>
  <c r="F12" i="5"/>
  <c r="F13" i="5"/>
  <c r="F14" i="5"/>
  <c r="E30" i="5"/>
  <c r="E31" i="5"/>
  <c r="E13" i="5"/>
  <c r="E14" i="5"/>
  <c r="D31" i="5"/>
  <c r="D30" i="5"/>
  <c r="D12" i="5"/>
  <c r="D13" i="5"/>
  <c r="D14" i="5"/>
  <c r="C12" i="5"/>
  <c r="C14" i="5"/>
  <c r="C13" i="5"/>
  <c r="B30" i="5"/>
  <c r="B31" i="5"/>
  <c r="B14" i="5"/>
  <c r="K30" i="5"/>
  <c r="K31" i="5"/>
  <c r="H30" i="5"/>
  <c r="H33" i="5" s="1"/>
  <c r="J29" i="5"/>
  <c r="J30" i="5"/>
  <c r="J31" i="5"/>
  <c r="F117" i="1"/>
  <c r="F120" i="1" s="1"/>
  <c r="G16" i="4"/>
  <c r="G12" i="4"/>
  <c r="G46" i="4"/>
  <c r="G14" i="4"/>
  <c r="G34" i="3"/>
  <c r="G32" i="3"/>
  <c r="G35" i="3"/>
  <c r="G31" i="3"/>
  <c r="G33" i="3"/>
  <c r="L31" i="5"/>
  <c r="L30" i="5"/>
  <c r="I31" i="5"/>
  <c r="I30" i="5"/>
  <c r="G29" i="5"/>
  <c r="I29" i="5"/>
  <c r="G13" i="3"/>
  <c r="G16" i="3"/>
  <c r="G12" i="3"/>
  <c r="G15" i="3"/>
  <c r="G14" i="3"/>
  <c r="G35" i="6"/>
  <c r="G33" i="6"/>
  <c r="G34" i="6"/>
  <c r="G32" i="6"/>
  <c r="G16" i="6"/>
  <c r="G12" i="6"/>
  <c r="G14" i="6"/>
  <c r="G15" i="6"/>
  <c r="G13" i="6"/>
  <c r="K29" i="5"/>
  <c r="M32" i="3"/>
  <c r="M32" i="6"/>
  <c r="L29" i="5"/>
  <c r="J46" i="6"/>
  <c r="I32" i="4"/>
  <c r="H32" i="4"/>
  <c r="F41" i="5"/>
  <c r="E29" i="5"/>
  <c r="D29" i="5"/>
  <c r="C15" i="4"/>
  <c r="C46" i="4"/>
  <c r="C41" i="5"/>
  <c r="N126" i="1"/>
  <c r="C60" i="7"/>
  <c r="F62" i="7"/>
  <c r="H62" i="7"/>
  <c r="M62" i="7"/>
  <c r="N116" i="1"/>
  <c r="N118" i="1"/>
  <c r="D62" i="7"/>
  <c r="F46" i="4"/>
  <c r="H13" i="4"/>
  <c r="F15" i="4"/>
  <c r="I34" i="4"/>
  <c r="I35" i="4"/>
  <c r="C13" i="4"/>
  <c r="H15" i="4"/>
  <c r="H16" i="4"/>
  <c r="I31" i="4"/>
  <c r="C34" i="4"/>
  <c r="C31" i="4"/>
  <c r="F12" i="6"/>
  <c r="N41" i="6"/>
  <c r="N42" i="6"/>
  <c r="J12" i="6"/>
  <c r="N44" i="6"/>
  <c r="K31" i="6"/>
  <c r="E12" i="5"/>
  <c r="E41" i="5"/>
  <c r="M41" i="5"/>
  <c r="D41" i="5"/>
  <c r="F29" i="5"/>
  <c r="N37" i="5"/>
  <c r="B29" i="5"/>
  <c r="B12" i="5"/>
  <c r="N43" i="6"/>
  <c r="B12" i="6"/>
  <c r="N125" i="1"/>
  <c r="N36" i="7"/>
  <c r="N27" i="7"/>
  <c r="N127" i="1"/>
  <c r="B58" i="7"/>
  <c r="N44" i="4"/>
  <c r="N43" i="4"/>
  <c r="B12" i="4"/>
  <c r="B15" i="4"/>
  <c r="N161" i="1"/>
  <c r="N165" i="1" s="1"/>
  <c r="E13" i="6"/>
  <c r="I13" i="6"/>
  <c r="D15" i="6"/>
  <c r="H15" i="6"/>
  <c r="L15" i="6"/>
  <c r="C14" i="6"/>
  <c r="K14" i="6"/>
  <c r="B16" i="6"/>
  <c r="F16" i="6"/>
  <c r="J16" i="6"/>
  <c r="B32" i="6"/>
  <c r="F32" i="6"/>
  <c r="J32" i="6"/>
  <c r="E34" i="6"/>
  <c r="I34" i="6"/>
  <c r="M34" i="6"/>
  <c r="D33" i="6"/>
  <c r="H33" i="6"/>
  <c r="L33" i="6"/>
  <c r="C35" i="6"/>
  <c r="K35" i="6"/>
  <c r="C12" i="6"/>
  <c r="K12" i="6"/>
  <c r="B13" i="6"/>
  <c r="F13" i="6"/>
  <c r="J13" i="6"/>
  <c r="E15" i="6"/>
  <c r="I15" i="6"/>
  <c r="D14" i="6"/>
  <c r="H14" i="6"/>
  <c r="L14" i="6"/>
  <c r="C16" i="6"/>
  <c r="K16" i="6"/>
  <c r="D46" i="6"/>
  <c r="D31" i="6"/>
  <c r="H31" i="6"/>
  <c r="L31" i="6"/>
  <c r="C32" i="6"/>
  <c r="K32" i="6"/>
  <c r="B34" i="6"/>
  <c r="F34" i="6"/>
  <c r="J34" i="6"/>
  <c r="E33" i="6"/>
  <c r="I33" i="6"/>
  <c r="M33" i="6"/>
  <c r="D35" i="6"/>
  <c r="H35" i="6"/>
  <c r="L35" i="6"/>
  <c r="D12" i="6"/>
  <c r="H12" i="6"/>
  <c r="C13" i="6"/>
  <c r="K13" i="6"/>
  <c r="B15" i="6"/>
  <c r="F15" i="6"/>
  <c r="J15" i="6"/>
  <c r="E14" i="6"/>
  <c r="I14" i="6"/>
  <c r="D16" i="6"/>
  <c r="H16" i="6"/>
  <c r="L16" i="6"/>
  <c r="E46" i="6"/>
  <c r="I46" i="6"/>
  <c r="M46" i="6"/>
  <c r="E31" i="6"/>
  <c r="M31" i="6"/>
  <c r="D32" i="6"/>
  <c r="H32" i="6"/>
  <c r="L32" i="6"/>
  <c r="C34" i="6"/>
  <c r="K34" i="6"/>
  <c r="B33" i="6"/>
  <c r="F33" i="6"/>
  <c r="J33" i="6"/>
  <c r="E35" i="6"/>
  <c r="I35" i="6"/>
  <c r="M35" i="6"/>
  <c r="N40" i="6"/>
  <c r="E12" i="6"/>
  <c r="I12" i="6"/>
  <c r="D13" i="6"/>
  <c r="H13" i="6"/>
  <c r="L13" i="6"/>
  <c r="B14" i="6"/>
  <c r="F14" i="6"/>
  <c r="J14" i="6"/>
  <c r="B31" i="6"/>
  <c r="F31" i="6"/>
  <c r="J31" i="6"/>
  <c r="E32" i="6"/>
  <c r="I32" i="6"/>
  <c r="C14" i="4"/>
  <c r="B16" i="4"/>
  <c r="F16" i="4"/>
  <c r="B32" i="4"/>
  <c r="F32" i="4"/>
  <c r="H33" i="4"/>
  <c r="C35" i="4"/>
  <c r="C12" i="4"/>
  <c r="B13" i="4"/>
  <c r="F13" i="4"/>
  <c r="H14" i="4"/>
  <c r="C16" i="4"/>
  <c r="H31" i="4"/>
  <c r="C32" i="4"/>
  <c r="B34" i="4"/>
  <c r="F34" i="4"/>
  <c r="B33" i="4"/>
  <c r="F33" i="4"/>
  <c r="B14" i="4"/>
  <c r="F14" i="4"/>
  <c r="B31" i="4"/>
  <c r="F31" i="4"/>
  <c r="H15" i="3"/>
  <c r="E35" i="3"/>
  <c r="D16" i="3"/>
  <c r="E31" i="3"/>
  <c r="M35" i="3"/>
  <c r="D12" i="3"/>
  <c r="L16" i="3"/>
  <c r="M31" i="3"/>
  <c r="N42" i="3"/>
  <c r="L12" i="3"/>
  <c r="N43" i="3"/>
  <c r="F12" i="3"/>
  <c r="B15" i="3"/>
  <c r="F16" i="3"/>
  <c r="N44" i="3"/>
  <c r="C34" i="3"/>
  <c r="H12" i="3"/>
  <c r="D15" i="3"/>
  <c r="L15" i="3"/>
  <c r="E34" i="3"/>
  <c r="M34" i="3"/>
  <c r="F15" i="3"/>
  <c r="C31" i="3"/>
  <c r="C35" i="3"/>
  <c r="B16" i="3"/>
  <c r="E16" i="3"/>
  <c r="E12" i="3"/>
  <c r="E14" i="3"/>
  <c r="E15" i="3"/>
  <c r="E13" i="3"/>
  <c r="M16" i="3"/>
  <c r="M12" i="3"/>
  <c r="M14" i="3"/>
  <c r="M15" i="3"/>
  <c r="M13" i="3"/>
  <c r="C15" i="3"/>
  <c r="C13" i="3"/>
  <c r="C16" i="3"/>
  <c r="C12" i="3"/>
  <c r="C14" i="3"/>
  <c r="B32" i="3"/>
  <c r="F32" i="3"/>
  <c r="D33" i="3"/>
  <c r="H33" i="3"/>
  <c r="L33" i="3"/>
  <c r="B13" i="3"/>
  <c r="D14" i="3"/>
  <c r="H14" i="3"/>
  <c r="L14" i="3"/>
  <c r="D46" i="3"/>
  <c r="D31" i="3"/>
  <c r="H31" i="3"/>
  <c r="L31" i="3"/>
  <c r="C32" i="3"/>
  <c r="B34" i="3"/>
  <c r="F34" i="3"/>
  <c r="E33" i="3"/>
  <c r="M33" i="3"/>
  <c r="D35" i="3"/>
  <c r="H35" i="3"/>
  <c r="L35" i="3"/>
  <c r="D32" i="3"/>
  <c r="H32" i="3"/>
  <c r="L32" i="3"/>
  <c r="B33" i="3"/>
  <c r="F33" i="3"/>
  <c r="D13" i="3"/>
  <c r="H13" i="3"/>
  <c r="L13" i="3"/>
  <c r="B14" i="3"/>
  <c r="F14" i="3"/>
  <c r="F31" i="3"/>
  <c r="E32" i="3"/>
  <c r="L18" i="3" l="1"/>
  <c r="L33" i="5"/>
  <c r="L18" i="6"/>
  <c r="L37" i="3"/>
  <c r="L37" i="6"/>
  <c r="K33" i="5"/>
  <c r="K18" i="6"/>
  <c r="K37" i="6"/>
  <c r="J33" i="5"/>
  <c r="J18" i="6"/>
  <c r="J37" i="6"/>
  <c r="I37" i="4"/>
  <c r="I37" i="6"/>
  <c r="I33" i="5"/>
  <c r="I18" i="6"/>
  <c r="H18" i="6"/>
  <c r="H37" i="4"/>
  <c r="H18" i="4"/>
  <c r="H37" i="6"/>
  <c r="H18" i="3"/>
  <c r="G37" i="6"/>
  <c r="G18" i="4"/>
  <c r="G18" i="6"/>
  <c r="G18" i="3"/>
  <c r="G37" i="3"/>
  <c r="F18" i="6"/>
  <c r="F254" i="1"/>
  <c r="C18" i="6"/>
  <c r="C15" i="5"/>
  <c r="C37" i="4"/>
  <c r="C37" i="6"/>
  <c r="C18" i="4"/>
  <c r="C18" i="3"/>
  <c r="C37" i="3"/>
  <c r="B18" i="3"/>
  <c r="B37" i="3"/>
  <c r="F204" i="1"/>
  <c r="F207" i="1" s="1"/>
  <c r="H207" i="1"/>
  <c r="H212" i="1" s="1"/>
  <c r="H254" i="1"/>
  <c r="F33" i="5"/>
  <c r="E33" i="5"/>
  <c r="F37" i="6"/>
  <c r="F230" i="1"/>
  <c r="F18" i="4"/>
  <c r="F37" i="3"/>
  <c r="F15" i="5"/>
  <c r="E15" i="5"/>
  <c r="F18" i="3"/>
  <c r="F37" i="4"/>
  <c r="E18" i="3"/>
  <c r="E37" i="6"/>
  <c r="E37" i="3"/>
  <c r="E18" i="6"/>
  <c r="D33" i="5"/>
  <c r="D37" i="3"/>
  <c r="D37" i="6"/>
  <c r="D18" i="6"/>
  <c r="D15" i="5"/>
  <c r="D18" i="3"/>
  <c r="B15" i="5"/>
  <c r="B33" i="5"/>
  <c r="B207" i="1"/>
  <c r="B37" i="4"/>
  <c r="B37" i="6"/>
  <c r="B18" i="4"/>
  <c r="B18" i="6"/>
  <c r="M212" i="1"/>
  <c r="N223" i="1"/>
  <c r="G15" i="5"/>
  <c r="H37" i="3"/>
  <c r="H228" i="1"/>
  <c r="G33" i="5"/>
  <c r="G207" i="1"/>
  <c r="G214" i="1" s="1"/>
  <c r="G254" i="1"/>
  <c r="N222" i="1"/>
  <c r="N221" i="1"/>
  <c r="N12" i="5"/>
  <c r="N41" i="5"/>
  <c r="C230" i="1"/>
  <c r="C232" i="1"/>
  <c r="C231" i="1"/>
  <c r="C229" i="1"/>
  <c r="C228" i="1"/>
  <c r="N11" i="5"/>
  <c r="N117" i="1"/>
  <c r="N261" i="1"/>
  <c r="N30" i="5"/>
  <c r="N31" i="5"/>
  <c r="N14" i="5"/>
  <c r="N13" i="5"/>
  <c r="D58" i="7"/>
  <c r="N29" i="5"/>
  <c r="E59" i="7"/>
  <c r="E62" i="7"/>
  <c r="E60" i="7"/>
  <c r="E61" i="7"/>
  <c r="E58" i="7"/>
  <c r="D60" i="7"/>
  <c r="N35" i="6"/>
  <c r="N12" i="6"/>
  <c r="N13" i="6"/>
  <c r="H61" i="7"/>
  <c r="H59" i="7"/>
  <c r="H58" i="7"/>
  <c r="H60" i="7"/>
  <c r="D59" i="7"/>
  <c r="D61" i="7"/>
  <c r="L61" i="7"/>
  <c r="L59" i="7"/>
  <c r="L58" i="7"/>
  <c r="L60" i="7"/>
  <c r="M61" i="7"/>
  <c r="M59" i="7"/>
  <c r="M58" i="7"/>
  <c r="M60" i="7"/>
  <c r="F61" i="7"/>
  <c r="F59" i="7"/>
  <c r="F58" i="7"/>
  <c r="F60" i="7"/>
  <c r="L62" i="7"/>
  <c r="C61" i="7"/>
  <c r="C59" i="7"/>
  <c r="C58" i="7"/>
  <c r="C62" i="7"/>
  <c r="N33" i="6"/>
  <c r="N34" i="6"/>
  <c r="N31" i="6"/>
  <c r="N15" i="6"/>
  <c r="N14" i="6"/>
  <c r="N16" i="6"/>
  <c r="N46" i="6"/>
  <c r="B62" i="7"/>
  <c r="B60" i="7"/>
  <c r="B61" i="7"/>
  <c r="B59" i="7"/>
  <c r="L64" i="7" l="1"/>
  <c r="H64" i="7"/>
  <c r="C64" i="7"/>
  <c r="C234" i="1"/>
  <c r="F228" i="1"/>
  <c r="F231" i="1"/>
  <c r="F232" i="1"/>
  <c r="F229" i="1"/>
  <c r="F64" i="7"/>
  <c r="E64" i="7"/>
  <c r="B64" i="7"/>
  <c r="M211" i="1"/>
  <c r="M210" i="1"/>
  <c r="M213" i="1"/>
  <c r="N15" i="5"/>
  <c r="N33" i="5"/>
  <c r="N37" i="6"/>
  <c r="M214" i="1"/>
  <c r="H232" i="1"/>
  <c r="H210" i="1"/>
  <c r="H214" i="1"/>
  <c r="H211" i="1"/>
  <c r="H213" i="1"/>
  <c r="N18" i="6"/>
  <c r="H229" i="1"/>
  <c r="H231" i="1"/>
  <c r="H230" i="1"/>
  <c r="G211" i="1"/>
  <c r="G213" i="1"/>
  <c r="G212" i="1"/>
  <c r="G210" i="1"/>
  <c r="F213" i="1"/>
  <c r="F214" i="1"/>
  <c r="F211" i="1"/>
  <c r="F212" i="1"/>
  <c r="N259" i="1"/>
  <c r="N204" i="1"/>
  <c r="D64" i="7"/>
  <c r="B44" i="2"/>
  <c r="B42" i="2"/>
  <c r="B43" i="2"/>
  <c r="B41" i="2"/>
  <c r="N26" i="2"/>
  <c r="N24" i="2"/>
  <c r="N25" i="2"/>
  <c r="L35" i="2"/>
  <c r="H34" i="2"/>
  <c r="E34" i="2"/>
  <c r="D34" i="2"/>
  <c r="M216" i="1" l="1"/>
  <c r="F234" i="1"/>
  <c r="H234" i="1"/>
  <c r="H216" i="1"/>
  <c r="G216" i="1"/>
  <c r="F210" i="1"/>
  <c r="F216" i="1" s="1"/>
  <c r="F269" i="1"/>
  <c r="F266" i="1"/>
  <c r="F267" i="1"/>
  <c r="F270" i="1"/>
  <c r="F268" i="1"/>
  <c r="H266" i="1"/>
  <c r="H269" i="1"/>
  <c r="H267" i="1"/>
  <c r="H268" i="1"/>
  <c r="H270" i="1"/>
  <c r="C270" i="1"/>
  <c r="C267" i="1"/>
  <c r="C268" i="1"/>
  <c r="C269" i="1"/>
  <c r="C266" i="1"/>
  <c r="H12" i="2"/>
  <c r="H15" i="2"/>
  <c r="H16" i="2"/>
  <c r="H13" i="2"/>
  <c r="H14" i="2"/>
  <c r="G13" i="2"/>
  <c r="G15" i="2"/>
  <c r="G12" i="2"/>
  <c r="G16" i="2"/>
  <c r="G14" i="2"/>
  <c r="F12" i="2"/>
  <c r="F14" i="2"/>
  <c r="F13" i="2"/>
  <c r="F15" i="2"/>
  <c r="F16" i="2"/>
  <c r="D12" i="2"/>
  <c r="D15" i="2"/>
  <c r="D16" i="2"/>
  <c r="D14" i="2"/>
  <c r="D13" i="2"/>
  <c r="L34" i="2"/>
  <c r="L32" i="2"/>
  <c r="H35" i="2"/>
  <c r="H31" i="2"/>
  <c r="H33" i="2"/>
  <c r="E35" i="2"/>
  <c r="E33" i="2"/>
  <c r="E31" i="2"/>
  <c r="D33" i="2"/>
  <c r="D35" i="2"/>
  <c r="N42" i="2"/>
  <c r="F34" i="2"/>
  <c r="C34" i="2"/>
  <c r="D32" i="2"/>
  <c r="E32" i="2"/>
  <c r="F33" i="2"/>
  <c r="H32" i="2"/>
  <c r="L33" i="2"/>
  <c r="C32" i="2"/>
  <c r="C33" i="2"/>
  <c r="F31" i="2"/>
  <c r="F35" i="2"/>
  <c r="L31" i="2"/>
  <c r="L37" i="2" s="1"/>
  <c r="N43" i="2"/>
  <c r="C31" i="2"/>
  <c r="F32" i="2"/>
  <c r="H18" i="2" l="1"/>
  <c r="H37" i="2"/>
  <c r="F272" i="1"/>
  <c r="G18" i="2"/>
  <c r="F37" i="2"/>
  <c r="C272" i="1"/>
  <c r="C37" i="2"/>
  <c r="H272" i="1"/>
  <c r="F18" i="2"/>
  <c r="E37" i="2"/>
  <c r="D18" i="2"/>
  <c r="D37" i="2"/>
  <c r="M12" i="1" l="1"/>
  <c r="M31" i="2"/>
  <c r="M219" i="1" l="1"/>
  <c r="M257" i="1"/>
  <c r="M46" i="2"/>
  <c r="M33" i="2"/>
  <c r="M32" i="2"/>
  <c r="M34" i="2"/>
  <c r="M35" i="2"/>
  <c r="K12" i="1"/>
  <c r="M229" i="1" l="1"/>
  <c r="M232" i="1"/>
  <c r="M231" i="1"/>
  <c r="M230" i="1"/>
  <c r="M228" i="1"/>
  <c r="M234" i="1" s="1"/>
  <c r="M267" i="1"/>
  <c r="M270" i="1"/>
  <c r="M268" i="1"/>
  <c r="M269" i="1"/>
  <c r="M266" i="1"/>
  <c r="M272" i="1" l="1"/>
  <c r="D85" i="1"/>
  <c r="D219" i="1" l="1"/>
  <c r="D225" i="1" s="1"/>
  <c r="D257" i="1"/>
  <c r="D263" i="1" s="1"/>
  <c r="D91" i="1"/>
  <c r="E85" i="1"/>
  <c r="N22" i="4"/>
  <c r="D76" i="1"/>
  <c r="D239" i="1" s="1"/>
  <c r="N22" i="2"/>
  <c r="B12" i="1"/>
  <c r="B12" i="2"/>
  <c r="B40" i="2"/>
  <c r="B219" i="1" l="1"/>
  <c r="B225" i="1" s="1"/>
  <c r="B257" i="1"/>
  <c r="B263" i="1" s="1"/>
  <c r="E91" i="1"/>
  <c r="D201" i="1"/>
  <c r="B18" i="1"/>
  <c r="D228" i="1"/>
  <c r="D266" i="1"/>
  <c r="N19" i="9"/>
  <c r="E27" i="9"/>
  <c r="E104" i="1"/>
  <c r="E110" i="1" s="1"/>
  <c r="E33" i="4"/>
  <c r="E35" i="4"/>
  <c r="E34" i="4"/>
  <c r="E32" i="4"/>
  <c r="E31" i="4"/>
  <c r="N85" i="1"/>
  <c r="E76" i="1"/>
  <c r="E12" i="4"/>
  <c r="E40" i="4"/>
  <c r="D34" i="4"/>
  <c r="D33" i="4"/>
  <c r="D35" i="4"/>
  <c r="D32" i="4"/>
  <c r="D31" i="4"/>
  <c r="D40" i="4"/>
  <c r="N3" i="4"/>
  <c r="G40" i="2"/>
  <c r="G31" i="2"/>
  <c r="G12" i="1"/>
  <c r="G18" i="1" s="1"/>
  <c r="B35" i="2"/>
  <c r="B32" i="2"/>
  <c r="B33" i="2"/>
  <c r="B34" i="2"/>
  <c r="B14" i="2"/>
  <c r="B16" i="2"/>
  <c r="B15" i="2"/>
  <c r="B13" i="2"/>
  <c r="L40" i="2"/>
  <c r="L3" i="1"/>
  <c r="L239" i="1" l="1"/>
  <c r="L201" i="1"/>
  <c r="B18" i="2"/>
  <c r="B37" i="2"/>
  <c r="E82" i="1"/>
  <c r="E219" i="1"/>
  <c r="E225" i="1" s="1"/>
  <c r="E257" i="1"/>
  <c r="G219" i="1"/>
  <c r="G225" i="1" s="1"/>
  <c r="G257" i="1"/>
  <c r="G263" i="1" s="1"/>
  <c r="E37" i="4"/>
  <c r="D37" i="4"/>
  <c r="L12" i="2"/>
  <c r="N12" i="1"/>
  <c r="D267" i="1"/>
  <c r="D270" i="1"/>
  <c r="D268" i="1"/>
  <c r="D269" i="1"/>
  <c r="D230" i="1"/>
  <c r="D231" i="1"/>
  <c r="D232" i="1"/>
  <c r="D229" i="1"/>
  <c r="E28" i="9"/>
  <c r="E30" i="9"/>
  <c r="E31" i="9"/>
  <c r="E29" i="9"/>
  <c r="N104" i="1"/>
  <c r="E16" i="4"/>
  <c r="E15" i="4"/>
  <c r="E46" i="4"/>
  <c r="E14" i="4"/>
  <c r="E13" i="4"/>
  <c r="N76" i="1"/>
  <c r="N40" i="4"/>
  <c r="G35" i="2"/>
  <c r="G32" i="2"/>
  <c r="G33" i="2"/>
  <c r="G34" i="2"/>
  <c r="B266" i="1"/>
  <c r="B228" i="1"/>
  <c r="B210" i="1"/>
  <c r="B213" i="1"/>
  <c r="B212" i="1"/>
  <c r="B211" i="1"/>
  <c r="B214" i="1"/>
  <c r="L16" i="2"/>
  <c r="L14" i="2"/>
  <c r="L15" i="2"/>
  <c r="L13" i="2"/>
  <c r="L18" i="2" l="1"/>
  <c r="G37" i="2"/>
  <c r="D234" i="1"/>
  <c r="E18" i="4"/>
  <c r="E32" i="9"/>
  <c r="D272" i="1"/>
  <c r="B216" i="1"/>
  <c r="E228" i="1"/>
  <c r="E263" i="1"/>
  <c r="E266" i="1" s="1"/>
  <c r="G266" i="1"/>
  <c r="G228" i="1"/>
  <c r="G230" i="1"/>
  <c r="G231" i="1"/>
  <c r="G229" i="1"/>
  <c r="G232" i="1"/>
  <c r="B231" i="1"/>
  <c r="B230" i="1"/>
  <c r="B229" i="1"/>
  <c r="B232" i="1"/>
  <c r="B268" i="1"/>
  <c r="B267" i="1"/>
  <c r="B270" i="1"/>
  <c r="B269" i="1"/>
  <c r="B251" i="1"/>
  <c r="B250" i="1"/>
  <c r="B249" i="1"/>
  <c r="B252" i="1"/>
  <c r="B248" i="1"/>
  <c r="B272" i="1" l="1"/>
  <c r="B254" i="1"/>
  <c r="B234" i="1"/>
  <c r="G234" i="1"/>
  <c r="E230" i="1"/>
  <c r="E232" i="1"/>
  <c r="E229" i="1"/>
  <c r="E231" i="1"/>
  <c r="E269" i="1"/>
  <c r="E270" i="1"/>
  <c r="E268" i="1"/>
  <c r="E267" i="1"/>
  <c r="G269" i="1"/>
  <c r="G268" i="1"/>
  <c r="G267" i="1"/>
  <c r="G270" i="1"/>
  <c r="G272" i="1" l="1"/>
  <c r="E272" i="1"/>
  <c r="E234" i="1"/>
  <c r="E35" i="9" l="1"/>
  <c r="E95" i="1" l="1"/>
  <c r="E239" i="1" s="1"/>
  <c r="N3" i="9"/>
  <c r="E201" i="1" l="1"/>
  <c r="E101" i="1"/>
  <c r="N35" i="9"/>
  <c r="E14" i="9"/>
  <c r="E15" i="9"/>
  <c r="E12" i="9"/>
  <c r="E13" i="9"/>
  <c r="E40" i="9"/>
  <c r="N95" i="1"/>
  <c r="E11" i="9"/>
  <c r="E16" i="9" l="1"/>
  <c r="D78" i="1" l="1"/>
  <c r="D42" i="4"/>
  <c r="N5" i="4"/>
  <c r="D14" i="4"/>
  <c r="D203" i="1" l="1"/>
  <c r="D207" i="1" s="1"/>
  <c r="D241" i="1"/>
  <c r="D245" i="1" s="1"/>
  <c r="D82" i="1"/>
  <c r="D13" i="4"/>
  <c r="D46" i="4"/>
  <c r="D15" i="4"/>
  <c r="D12" i="4"/>
  <c r="D16" i="4"/>
  <c r="N42" i="4"/>
  <c r="N78" i="1"/>
  <c r="D18" i="4" l="1"/>
  <c r="N241" i="1"/>
  <c r="D250" i="1"/>
  <c r="N203" i="1"/>
  <c r="D212" i="1"/>
  <c r="D214" i="1" l="1"/>
  <c r="D210" i="1"/>
  <c r="D213" i="1"/>
  <c r="D211" i="1"/>
  <c r="D248" i="1"/>
  <c r="D251" i="1"/>
  <c r="D249" i="1"/>
  <c r="D252" i="1"/>
  <c r="D254" i="1" l="1"/>
  <c r="D216" i="1"/>
  <c r="E44" i="2"/>
  <c r="N7" i="2"/>
  <c r="E7" i="1"/>
  <c r="E243" i="1" s="1"/>
  <c r="E9" i="1" l="1"/>
  <c r="E245" i="1"/>
  <c r="E12" i="2"/>
  <c r="E13" i="2"/>
  <c r="E15" i="2"/>
  <c r="E14" i="2"/>
  <c r="N44" i="2"/>
  <c r="E16" i="2"/>
  <c r="N7" i="1"/>
  <c r="E205" i="1"/>
  <c r="E207" i="1" s="1"/>
  <c r="E18" i="2" l="1"/>
  <c r="N205" i="1"/>
  <c r="E214" i="1"/>
  <c r="N243" i="1"/>
  <c r="E210" i="1" l="1"/>
  <c r="E212" i="1"/>
  <c r="E211" i="1"/>
  <c r="E213" i="1"/>
  <c r="E248" i="1"/>
  <c r="E250" i="1"/>
  <c r="E251" i="1"/>
  <c r="E249" i="1"/>
  <c r="E252" i="1"/>
  <c r="E216" i="1" l="1"/>
  <c r="E254" i="1"/>
  <c r="L86" i="1" l="1"/>
  <c r="L91" i="1" s="1"/>
  <c r="L258" i="1" l="1"/>
  <c r="L263" i="1" s="1"/>
  <c r="L220" i="1"/>
  <c r="L225" i="1" s="1"/>
  <c r="L34" i="4"/>
  <c r="L33" i="4"/>
  <c r="L31" i="4"/>
  <c r="L35" i="4"/>
  <c r="L32" i="4"/>
  <c r="L37" i="4" l="1"/>
  <c r="L228" i="1"/>
  <c r="L230" i="1"/>
  <c r="L231" i="1"/>
  <c r="L232" i="1"/>
  <c r="L269" i="1"/>
  <c r="L266" i="1"/>
  <c r="L268" i="1"/>
  <c r="L270" i="1"/>
  <c r="L267" i="1"/>
  <c r="L229" i="1"/>
  <c r="L272" i="1" l="1"/>
  <c r="I28" i="9"/>
  <c r="I105" i="1"/>
  <c r="I110" i="1" s="1"/>
  <c r="I13" i="2" l="1"/>
  <c r="I4" i="1"/>
  <c r="I9" i="1" s="1"/>
  <c r="I13" i="3"/>
  <c r="I38" i="1"/>
  <c r="I43" i="1" s="1"/>
  <c r="I41" i="3"/>
  <c r="I32" i="3"/>
  <c r="I47" i="1"/>
  <c r="I52" i="1" s="1"/>
  <c r="I13" i="4"/>
  <c r="I77" i="1"/>
  <c r="I82" i="1" s="1"/>
  <c r="I41" i="4"/>
  <c r="I36" i="9"/>
  <c r="I96" i="1"/>
  <c r="I101" i="1" s="1"/>
  <c r="I67" i="1"/>
  <c r="I72" i="1" s="1"/>
  <c r="I36" i="8"/>
  <c r="I57" i="1"/>
  <c r="I63" i="1" s="1"/>
  <c r="I41" i="7"/>
  <c r="I46" i="7" s="1"/>
  <c r="I31" i="9"/>
  <c r="I29" i="9"/>
  <c r="I27" i="9"/>
  <c r="I30" i="9"/>
  <c r="J28" i="9"/>
  <c r="J105" i="1"/>
  <c r="J110" i="1" s="1"/>
  <c r="J12" i="9"/>
  <c r="J36" i="9"/>
  <c r="J96" i="1"/>
  <c r="J101" i="1" s="1"/>
  <c r="J32" i="3"/>
  <c r="J47" i="1"/>
  <c r="J52" i="1" s="1"/>
  <c r="J28" i="8"/>
  <c r="J67" i="1"/>
  <c r="J72" i="1" s="1"/>
  <c r="J13" i="1"/>
  <c r="J18" i="1" s="1"/>
  <c r="J13" i="3"/>
  <c r="J38" i="1"/>
  <c r="J43" i="1" s="1"/>
  <c r="J41" i="3"/>
  <c r="J36" i="8"/>
  <c r="J57" i="1"/>
  <c r="J63" i="1" s="1"/>
  <c r="J41" i="7"/>
  <c r="J46" i="7" s="1"/>
  <c r="J13" i="2"/>
  <c r="J41" i="2"/>
  <c r="J4" i="1"/>
  <c r="J9" i="1" s="1"/>
  <c r="J50" i="7"/>
  <c r="J55" i="7" s="1"/>
  <c r="J86" i="1"/>
  <c r="J91" i="1" s="1"/>
  <c r="J32" i="4"/>
  <c r="J41" i="4"/>
  <c r="J77" i="1"/>
  <c r="J82" i="1" s="1"/>
  <c r="J13" i="4"/>
  <c r="K28" i="9"/>
  <c r="N20" i="9"/>
  <c r="K105" i="1"/>
  <c r="K110" i="1" s="1"/>
  <c r="K36" i="9"/>
  <c r="K96" i="1"/>
  <c r="K101" i="1" s="1"/>
  <c r="N4" i="9"/>
  <c r="K28" i="8"/>
  <c r="K67" i="1"/>
  <c r="K72" i="1" s="1"/>
  <c r="N20" i="8"/>
  <c r="N24" i="8" s="1"/>
  <c r="K36" i="8"/>
  <c r="K57" i="1"/>
  <c r="K63" i="1" s="1"/>
  <c r="N4" i="8"/>
  <c r="K38" i="1"/>
  <c r="N4" i="3"/>
  <c r="K41" i="3"/>
  <c r="K32" i="2"/>
  <c r="K13" i="1"/>
  <c r="K18" i="1" s="1"/>
  <c r="K47" i="1"/>
  <c r="N23" i="3"/>
  <c r="K86" i="1"/>
  <c r="K91" i="1" s="1"/>
  <c r="N23" i="4"/>
  <c r="N28" i="4" s="1"/>
  <c r="K13" i="4"/>
  <c r="K41" i="4"/>
  <c r="K77" i="1"/>
  <c r="K82" i="1" s="1"/>
  <c r="K41" i="2"/>
  <c r="N4" i="2"/>
  <c r="K4" i="1"/>
  <c r="K50" i="7"/>
  <c r="K55" i="7" s="1"/>
  <c r="K41" i="7"/>
  <c r="K46" i="7" s="1"/>
  <c r="N4" i="7"/>
  <c r="K240" i="1" l="1"/>
  <c r="I32" i="9"/>
  <c r="J240" i="1"/>
  <c r="J245" i="1" s="1"/>
  <c r="I240" i="1"/>
  <c r="I245" i="1" s="1"/>
  <c r="J258" i="1"/>
  <c r="J263" i="1" s="1"/>
  <c r="J270" i="1" s="1"/>
  <c r="K258" i="1"/>
  <c r="I28" i="8"/>
  <c r="I29" i="8"/>
  <c r="I11" i="8"/>
  <c r="I15" i="8"/>
  <c r="I40" i="8"/>
  <c r="I14" i="8"/>
  <c r="I13" i="8"/>
  <c r="I12" i="3"/>
  <c r="I16" i="3"/>
  <c r="I46" i="3"/>
  <c r="I14" i="3"/>
  <c r="I15" i="3"/>
  <c r="I15" i="9"/>
  <c r="I13" i="9"/>
  <c r="I40" i="9"/>
  <c r="I11" i="9"/>
  <c r="I14" i="9"/>
  <c r="I59" i="7"/>
  <c r="I115" i="1"/>
  <c r="I120" i="1" s="1"/>
  <c r="I27" i="8"/>
  <c r="I31" i="8"/>
  <c r="I30" i="8"/>
  <c r="I46" i="4"/>
  <c r="I16" i="4"/>
  <c r="I12" i="4"/>
  <c r="I14" i="4"/>
  <c r="I15" i="4"/>
  <c r="I12" i="9"/>
  <c r="I12" i="8"/>
  <c r="I34" i="3"/>
  <c r="I33" i="3"/>
  <c r="I31" i="3"/>
  <c r="I35" i="3"/>
  <c r="I15" i="2"/>
  <c r="I14" i="2"/>
  <c r="I12" i="2"/>
  <c r="I16" i="2"/>
  <c r="J35" i="2"/>
  <c r="J31" i="2"/>
  <c r="J34" i="2"/>
  <c r="J33" i="2"/>
  <c r="J11" i="8"/>
  <c r="J15" i="8"/>
  <c r="J40" i="8"/>
  <c r="J14" i="8"/>
  <c r="J13" i="8"/>
  <c r="J40" i="9"/>
  <c r="J11" i="9"/>
  <c r="J13" i="9"/>
  <c r="J15" i="9"/>
  <c r="J14" i="9"/>
  <c r="J34" i="4"/>
  <c r="J33" i="4"/>
  <c r="J31" i="4"/>
  <c r="J35" i="4"/>
  <c r="J46" i="2"/>
  <c r="J14" i="2"/>
  <c r="J15" i="2"/>
  <c r="J12" i="2"/>
  <c r="J16" i="2"/>
  <c r="J27" i="8"/>
  <c r="J31" i="8"/>
  <c r="J30" i="8"/>
  <c r="J29" i="8"/>
  <c r="J115" i="1"/>
  <c r="J120" i="1" s="1"/>
  <c r="J59" i="7"/>
  <c r="J16" i="4"/>
  <c r="J14" i="4"/>
  <c r="J15" i="4"/>
  <c r="J12" i="4"/>
  <c r="J46" i="4"/>
  <c r="J124" i="1"/>
  <c r="J129" i="1" s="1"/>
  <c r="J46" i="3"/>
  <c r="J15" i="3"/>
  <c r="J14" i="3"/>
  <c r="J12" i="3"/>
  <c r="J16" i="3"/>
  <c r="J31" i="9"/>
  <c r="J27" i="9"/>
  <c r="J29" i="9"/>
  <c r="J30" i="9"/>
  <c r="J12" i="8"/>
  <c r="J32" i="2"/>
  <c r="J35" i="3"/>
  <c r="J34" i="3"/>
  <c r="J33" i="3"/>
  <c r="J31" i="3"/>
  <c r="N36" i="9"/>
  <c r="N8" i="9"/>
  <c r="N12" i="9" s="1"/>
  <c r="K124" i="1"/>
  <c r="K11" i="8"/>
  <c r="K15" i="8"/>
  <c r="K40" i="8"/>
  <c r="K14" i="8"/>
  <c r="K13" i="8"/>
  <c r="N96" i="1"/>
  <c r="N101" i="1" s="1"/>
  <c r="N47" i="1"/>
  <c r="N41" i="3"/>
  <c r="K12" i="4"/>
  <c r="K46" i="4"/>
  <c r="K15" i="4"/>
  <c r="K16" i="4"/>
  <c r="K14" i="4"/>
  <c r="N38" i="1"/>
  <c r="K15" i="9"/>
  <c r="K40" i="9"/>
  <c r="K13" i="9"/>
  <c r="K11" i="9"/>
  <c r="K14" i="9"/>
  <c r="N4" i="1"/>
  <c r="N32" i="4"/>
  <c r="N34" i="4"/>
  <c r="N33" i="4"/>
  <c r="N31" i="4"/>
  <c r="N35" i="4"/>
  <c r="N28" i="8"/>
  <c r="N31" i="8"/>
  <c r="N30" i="8"/>
  <c r="N29" i="8"/>
  <c r="N27" i="8"/>
  <c r="N41" i="7"/>
  <c r="N9" i="7"/>
  <c r="K31" i="4"/>
  <c r="K35" i="4"/>
  <c r="K33" i="4"/>
  <c r="K34" i="4"/>
  <c r="K12" i="8"/>
  <c r="N67" i="1"/>
  <c r="N72" i="1" s="1"/>
  <c r="K59" i="7"/>
  <c r="K115" i="1"/>
  <c r="K32" i="4"/>
  <c r="N36" i="8"/>
  <c r="N8" i="8"/>
  <c r="K29" i="8"/>
  <c r="K27" i="8"/>
  <c r="K31" i="8"/>
  <c r="K30" i="8"/>
  <c r="N105" i="1"/>
  <c r="N110" i="1" s="1"/>
  <c r="N24" i="9"/>
  <c r="N28" i="9" s="1"/>
  <c r="N86" i="1"/>
  <c r="N91" i="1" s="1"/>
  <c r="K31" i="2"/>
  <c r="K34" i="2"/>
  <c r="K35" i="2"/>
  <c r="K33" i="2"/>
  <c r="N57" i="1"/>
  <c r="N63" i="1" s="1"/>
  <c r="K12" i="9"/>
  <c r="K29" i="9"/>
  <c r="K30" i="9"/>
  <c r="K31" i="9"/>
  <c r="K27" i="9"/>
  <c r="K18" i="4" l="1"/>
  <c r="K220" i="1"/>
  <c r="K129" i="1"/>
  <c r="K202" i="1"/>
  <c r="K120" i="1"/>
  <c r="K16" i="8"/>
  <c r="K37" i="4"/>
  <c r="K32" i="8"/>
  <c r="K32" i="9"/>
  <c r="K37" i="2"/>
  <c r="K16" i="9"/>
  <c r="J32" i="9"/>
  <c r="J37" i="3"/>
  <c r="J18" i="4"/>
  <c r="J37" i="2"/>
  <c r="J18" i="3"/>
  <c r="J18" i="2"/>
  <c r="J37" i="4"/>
  <c r="J16" i="8"/>
  <c r="J32" i="8"/>
  <c r="J16" i="9"/>
  <c r="J202" i="1"/>
  <c r="J207" i="1" s="1"/>
  <c r="J220" i="1"/>
  <c r="J225" i="1" s="1"/>
  <c r="I16" i="8"/>
  <c r="I37" i="3"/>
  <c r="I18" i="4"/>
  <c r="I16" i="9"/>
  <c r="I18" i="3"/>
  <c r="I32" i="8"/>
  <c r="I202" i="1"/>
  <c r="I249" i="1"/>
  <c r="I250" i="1"/>
  <c r="I251" i="1"/>
  <c r="I248" i="1"/>
  <c r="I252" i="1"/>
  <c r="I18" i="2"/>
  <c r="I61" i="7"/>
  <c r="I58" i="7"/>
  <c r="I62" i="7"/>
  <c r="I60" i="7"/>
  <c r="J62" i="7"/>
  <c r="J60" i="7"/>
  <c r="J61" i="7"/>
  <c r="J58" i="7"/>
  <c r="J267" i="1"/>
  <c r="J249" i="1"/>
  <c r="J252" i="1"/>
  <c r="J248" i="1"/>
  <c r="J250" i="1"/>
  <c r="J251" i="1"/>
  <c r="N37" i="4"/>
  <c r="N46" i="7"/>
  <c r="N59" i="7" s="1"/>
  <c r="N11" i="9"/>
  <c r="N13" i="9"/>
  <c r="N14" i="9"/>
  <c r="N40" i="9"/>
  <c r="N15" i="9"/>
  <c r="N11" i="8"/>
  <c r="N12" i="8"/>
  <c r="N15" i="8"/>
  <c r="N14" i="8"/>
  <c r="N40" i="8"/>
  <c r="N13" i="8"/>
  <c r="N115" i="1"/>
  <c r="N120" i="1" s="1"/>
  <c r="K62" i="7"/>
  <c r="K58" i="7"/>
  <c r="K61" i="7"/>
  <c r="K60" i="7"/>
  <c r="N32" i="8"/>
  <c r="N27" i="9"/>
  <c r="N31" i="9"/>
  <c r="N30" i="9"/>
  <c r="N29" i="9"/>
  <c r="K64" i="7" l="1"/>
  <c r="J254" i="1"/>
  <c r="I207" i="1"/>
  <c r="I211" i="1" s="1"/>
  <c r="I50" i="7"/>
  <c r="I55" i="7" s="1"/>
  <c r="N13" i="7"/>
  <c r="I64" i="7"/>
  <c r="I254" i="1"/>
  <c r="I32" i="2"/>
  <c r="I13" i="1"/>
  <c r="I18" i="1" s="1"/>
  <c r="N23" i="2"/>
  <c r="I41" i="2"/>
  <c r="J64" i="7"/>
  <c r="J211" i="1"/>
  <c r="J210" i="1"/>
  <c r="J213" i="1"/>
  <c r="J212" i="1"/>
  <c r="J214" i="1"/>
  <c r="J266" i="1"/>
  <c r="J268" i="1"/>
  <c r="J269" i="1"/>
  <c r="N32" i="9"/>
  <c r="N60" i="7"/>
  <c r="N62" i="7"/>
  <c r="N61" i="7"/>
  <c r="N58" i="7"/>
  <c r="N16" i="8"/>
  <c r="N16" i="9"/>
  <c r="J216" i="1" l="1"/>
  <c r="I213" i="1"/>
  <c r="I214" i="1"/>
  <c r="I210" i="1"/>
  <c r="I212" i="1"/>
  <c r="I258" i="1"/>
  <c r="I263" i="1" s="1"/>
  <c r="N28" i="2"/>
  <c r="N41" i="2"/>
  <c r="N13" i="1"/>
  <c r="N18" i="1" s="1"/>
  <c r="I33" i="2"/>
  <c r="I31" i="2"/>
  <c r="I35" i="2"/>
  <c r="I34" i="2"/>
  <c r="I46" i="2"/>
  <c r="N18" i="7"/>
  <c r="N50" i="7"/>
  <c r="N55" i="7" s="1"/>
  <c r="I124" i="1"/>
  <c r="I129" i="1" s="1"/>
  <c r="J272" i="1"/>
  <c r="J231" i="1"/>
  <c r="J232" i="1"/>
  <c r="J228" i="1"/>
  <c r="J230" i="1"/>
  <c r="J229" i="1"/>
  <c r="N64" i="7"/>
  <c r="J234" i="1" l="1"/>
  <c r="I216" i="1"/>
  <c r="I220" i="1"/>
  <c r="I225" i="1" s="1"/>
  <c r="I37" i="2"/>
  <c r="I267" i="1"/>
  <c r="N258" i="1"/>
  <c r="N124" i="1"/>
  <c r="N129" i="1" s="1"/>
  <c r="N32" i="2"/>
  <c r="N35" i="2"/>
  <c r="N31" i="2"/>
  <c r="N33" i="2"/>
  <c r="N34" i="2"/>
  <c r="I229" i="1" l="1"/>
  <c r="N220" i="1"/>
  <c r="N37" i="2"/>
  <c r="I268" i="1"/>
  <c r="I270" i="1"/>
  <c r="I266" i="1"/>
  <c r="I269" i="1"/>
  <c r="I272" i="1" l="1"/>
  <c r="I231" i="1"/>
  <c r="I230" i="1"/>
  <c r="I228" i="1"/>
  <c r="I232" i="1"/>
  <c r="I234" i="1" l="1"/>
  <c r="L41" i="4" l="1"/>
  <c r="L16" i="4" l="1"/>
  <c r="N4" i="4"/>
  <c r="N41" i="4" s="1"/>
  <c r="L77" i="1"/>
  <c r="L240" i="1" l="1"/>
  <c r="L245" i="1" s="1"/>
  <c r="L82" i="1"/>
  <c r="L12" i="4"/>
  <c r="L14" i="4"/>
  <c r="L15" i="4"/>
  <c r="N9" i="4"/>
  <c r="N12" i="4" s="1"/>
  <c r="L46" i="4"/>
  <c r="L13" i="4"/>
  <c r="L202" i="1"/>
  <c r="L207" i="1" s="1"/>
  <c r="N77" i="1"/>
  <c r="N82" i="1" s="1"/>
  <c r="L18" i="4" l="1"/>
  <c r="N46" i="4"/>
  <c r="N13" i="4"/>
  <c r="N14" i="4"/>
  <c r="N15" i="4"/>
  <c r="N16" i="4"/>
  <c r="L211" i="1"/>
  <c r="N202" i="1"/>
  <c r="N240" i="1"/>
  <c r="N18" i="4" l="1"/>
  <c r="L248" i="1"/>
  <c r="L252" i="1"/>
  <c r="L251" i="1"/>
  <c r="L250" i="1"/>
  <c r="L249" i="1"/>
  <c r="L212" i="1"/>
  <c r="L210" i="1"/>
  <c r="L214" i="1"/>
  <c r="L213" i="1"/>
  <c r="L216" i="1" l="1"/>
  <c r="L254" i="1"/>
  <c r="C16" i="2"/>
  <c r="C3" i="1"/>
  <c r="C201" i="1" s="1"/>
  <c r="C207" i="1" s="1"/>
  <c r="C40" i="2"/>
  <c r="C239" i="1" l="1"/>
  <c r="C245" i="1" s="1"/>
  <c r="C248" i="1" s="1"/>
  <c r="C9" i="1"/>
  <c r="C12" i="2"/>
  <c r="C15" i="2"/>
  <c r="C14" i="2"/>
  <c r="C13" i="2"/>
  <c r="C18" i="2" l="1"/>
  <c r="C211" i="1"/>
  <c r="C214" i="1"/>
  <c r="C213" i="1"/>
  <c r="C212" i="1"/>
  <c r="C210" i="1"/>
  <c r="C250" i="1"/>
  <c r="C252" i="1"/>
  <c r="C249" i="1"/>
  <c r="C251" i="1"/>
  <c r="C216" i="1" l="1"/>
  <c r="C254" i="1"/>
  <c r="K3" i="3" l="1"/>
  <c r="K9" i="3" s="1"/>
  <c r="K22" i="3"/>
  <c r="K28" i="3" s="1"/>
  <c r="K16" i="11"/>
  <c r="K19" i="11" s="1"/>
  <c r="K3" i="2"/>
  <c r="K9" i="2" s="1"/>
  <c r="N3" i="3" l="1"/>
  <c r="K37" i="1"/>
  <c r="K43" i="1" s="1"/>
  <c r="K12" i="3"/>
  <c r="K3" i="1"/>
  <c r="K9" i="1" s="1"/>
  <c r="K40" i="2"/>
  <c r="K12" i="2"/>
  <c r="N3" i="2"/>
  <c r="K46" i="1"/>
  <c r="K52" i="1" s="1"/>
  <c r="N22" i="3"/>
  <c r="K40" i="3"/>
  <c r="K31" i="3"/>
  <c r="K3" i="11"/>
  <c r="K29" i="1"/>
  <c r="K33" i="1" s="1"/>
  <c r="N16" i="11"/>
  <c r="K22" i="11"/>
  <c r="K28" i="11" l="1"/>
  <c r="K6" i="11"/>
  <c r="K30" i="11" s="1"/>
  <c r="K257" i="1"/>
  <c r="K263" i="1" s="1"/>
  <c r="K13" i="3"/>
  <c r="K15" i="3"/>
  <c r="K14" i="3"/>
  <c r="K16" i="3"/>
  <c r="N37" i="1"/>
  <c r="N43" i="1" s="1"/>
  <c r="N9" i="3"/>
  <c r="N12" i="3" s="1"/>
  <c r="K13" i="2"/>
  <c r="K16" i="2"/>
  <c r="K14" i="2"/>
  <c r="K15" i="2"/>
  <c r="K46" i="2"/>
  <c r="N9" i="2"/>
  <c r="N40" i="2"/>
  <c r="N3" i="1"/>
  <c r="N9" i="1" s="1"/>
  <c r="K32" i="3"/>
  <c r="K33" i="3"/>
  <c r="K35" i="3"/>
  <c r="K46" i="3"/>
  <c r="K34" i="3"/>
  <c r="N40" i="3"/>
  <c r="N28" i="3"/>
  <c r="N46" i="1"/>
  <c r="N52" i="1" s="1"/>
  <c r="K22" i="1"/>
  <c r="N3" i="11"/>
  <c r="N28" i="11" s="1"/>
  <c r="N19" i="11"/>
  <c r="N22" i="11" s="1"/>
  <c r="N29" i="1"/>
  <c r="N33" i="1" s="1"/>
  <c r="K219" i="1"/>
  <c r="K225" i="1" s="1"/>
  <c r="K23" i="11"/>
  <c r="K24" i="11"/>
  <c r="K25" i="11" l="1"/>
  <c r="K18" i="3"/>
  <c r="K239" i="1"/>
  <c r="K245" i="1" s="1"/>
  <c r="K26" i="1"/>
  <c r="K37" i="3"/>
  <c r="K18" i="2"/>
  <c r="N13" i="3"/>
  <c r="N16" i="3"/>
  <c r="N14" i="3"/>
  <c r="N15" i="3"/>
  <c r="K9" i="11"/>
  <c r="N15" i="2"/>
  <c r="N16" i="2"/>
  <c r="N13" i="2"/>
  <c r="N46" i="2"/>
  <c r="N14" i="2"/>
  <c r="N12" i="2"/>
  <c r="N33" i="3"/>
  <c r="N32" i="3"/>
  <c r="N34" i="3"/>
  <c r="N35" i="3"/>
  <c r="N46" i="3"/>
  <c r="N31" i="3"/>
  <c r="K10" i="11"/>
  <c r="K11" i="11"/>
  <c r="N6" i="11"/>
  <c r="N9" i="11" s="1"/>
  <c r="N22" i="1"/>
  <c r="N26" i="1" s="1"/>
  <c r="K201" i="1"/>
  <c r="K207" i="1" s="1"/>
  <c r="N219" i="1"/>
  <c r="K228" i="1"/>
  <c r="N257" i="1"/>
  <c r="K266" i="1"/>
  <c r="N23" i="11"/>
  <c r="N24" i="11"/>
  <c r="K12" i="11" l="1"/>
  <c r="N239" i="1"/>
  <c r="N245" i="1" s="1"/>
  <c r="N249" i="1" s="1"/>
  <c r="N18" i="2"/>
  <c r="N37" i="3"/>
  <c r="N18" i="3"/>
  <c r="N25" i="11"/>
  <c r="K210" i="1"/>
  <c r="N201" i="1"/>
  <c r="K248" i="1"/>
  <c r="N10" i="11"/>
  <c r="N11" i="11"/>
  <c r="N30" i="11"/>
  <c r="K267" i="1"/>
  <c r="K269" i="1"/>
  <c r="K270" i="1"/>
  <c r="K268" i="1"/>
  <c r="N263" i="1"/>
  <c r="N266" i="1" s="1"/>
  <c r="K229" i="1"/>
  <c r="K232" i="1"/>
  <c r="K230" i="1"/>
  <c r="K231" i="1"/>
  <c r="N225" i="1"/>
  <c r="N228" i="1" s="1"/>
  <c r="N251" i="1" l="1"/>
  <c r="N250" i="1"/>
  <c r="N252" i="1"/>
  <c r="N248" i="1"/>
  <c r="K272" i="1"/>
  <c r="K234" i="1"/>
  <c r="N12" i="11"/>
  <c r="K249" i="1"/>
  <c r="K251" i="1"/>
  <c r="K250" i="1"/>
  <c r="K252" i="1"/>
  <c r="N207" i="1"/>
  <c r="N210" i="1" s="1"/>
  <c r="K211" i="1"/>
  <c r="K212" i="1"/>
  <c r="K214" i="1"/>
  <c r="K213" i="1"/>
  <c r="N232" i="1"/>
  <c r="N231" i="1"/>
  <c r="N230" i="1"/>
  <c r="N229" i="1"/>
  <c r="N267" i="1"/>
  <c r="N269" i="1"/>
  <c r="N270" i="1"/>
  <c r="N268" i="1"/>
  <c r="N254" i="1" l="1"/>
  <c r="K254" i="1"/>
  <c r="K216" i="1"/>
  <c r="N234" i="1"/>
  <c r="N272" i="1"/>
  <c r="N213" i="1"/>
  <c r="N212" i="1"/>
  <c r="N214" i="1"/>
  <c r="N211" i="1"/>
  <c r="N216" i="1" l="1"/>
</calcChain>
</file>

<file path=xl/sharedStrings.xml><?xml version="1.0" encoding="utf-8"?>
<sst xmlns="http://schemas.openxmlformats.org/spreadsheetml/2006/main" count="1745" uniqueCount="106">
  <si>
    <t>TOTAL</t>
  </si>
  <si>
    <t>Starkey</t>
  </si>
  <si>
    <t>ITE Sales</t>
  </si>
  <si>
    <t>BTE Sales</t>
  </si>
  <si>
    <t>Sales</t>
  </si>
  <si>
    <t>Total Sales</t>
  </si>
  <si>
    <t>% Sales</t>
  </si>
  <si>
    <t xml:space="preserve">Total # </t>
  </si>
  <si>
    <t>GN Resound</t>
  </si>
  <si>
    <t>Oticon</t>
  </si>
  <si>
    <t>Avg Cost</t>
  </si>
  <si>
    <t>Total #</t>
  </si>
  <si>
    <t>Total</t>
  </si>
  <si>
    <t>Total %</t>
  </si>
  <si>
    <t>CROS Sales</t>
  </si>
  <si>
    <t>GROUP 1 - CUSTOM IN-THE-EAR HEARING AIDS</t>
  </si>
  <si>
    <t>% of Sales</t>
  </si>
  <si>
    <t>TOTALS SALES AND NUMBER OF DEVICES</t>
  </si>
  <si>
    <t>GROUP 6 REMOTE CONTROLS</t>
  </si>
  <si>
    <t># Sold</t>
  </si>
  <si>
    <t>% of #</t>
  </si>
  <si>
    <t>GROUP 4 WIRELESS DEVICES</t>
  </si>
  <si>
    <t xml:space="preserve">OVERVIEW OF HEARING AID AND WIRELESS SYSTEM SALES (all items except earmolds) </t>
  </si>
  <si>
    <t>Sivantos</t>
  </si>
  <si>
    <t>Sonova/Phonak</t>
  </si>
  <si>
    <t>Fully Encased Rechargeable Sales</t>
  </si>
  <si>
    <t>NOV 18</t>
  </si>
  <si>
    <t>DEC 18</t>
  </si>
  <si>
    <t>APR 19</t>
  </si>
  <si>
    <t>MAY 19</t>
  </si>
  <si>
    <t>JUN 19</t>
  </si>
  <si>
    <t>JUL 19</t>
  </si>
  <si>
    <t>AUG 19</t>
  </si>
  <si>
    <t>SEP 19</t>
  </si>
  <si>
    <t>OCT 19</t>
  </si>
  <si>
    <t>JAN 19</t>
  </si>
  <si>
    <t>FEB 19</t>
  </si>
  <si>
    <t>MAR 19</t>
  </si>
  <si>
    <t>GROUP 3 CATEGORY 2 - RIC - RECHARGABLE</t>
  </si>
  <si>
    <t>GROUP 2- CATEGORY 2 - BTE RECHARGABLE</t>
  </si>
  <si>
    <t xml:space="preserve">TOTAL </t>
  </si>
  <si>
    <t>WIRELESS SYSTEMS</t>
  </si>
  <si>
    <t>WIRELESS FM SYSTEMS</t>
  </si>
  <si>
    <t>$ Sales</t>
  </si>
  <si>
    <t>RIC Sales ($)</t>
  </si>
  <si>
    <t>GROUP 2- CATEGORY 2- BTE RECHARGABLE</t>
  </si>
  <si>
    <t>GROUP 2 BEHIND-THE-EAR HEARING AIDS - NON-RECHARGABLE</t>
  </si>
  <si>
    <t>GROUP 3 RECEIVER-IN-THE-CANAL HEARING AIDS - NON-RECHARGABLE</t>
  </si>
  <si>
    <t>GROUP 7 - WIRELESS CROS TRANSMITTERS - NON-RECHARGABLE</t>
  </si>
  <si>
    <t>GROUP 7 - WIRELESS CROS TRANSMITTERS - RECHARGABLE</t>
  </si>
  <si>
    <t>GROUP 2 BEHIND-THE-EAR HEARING AIDS - Non-Rechargeable</t>
  </si>
  <si>
    <t>GROUP 3 RECEIVER-IN-THE-CANAL HEARING AIDS - Non- Rechargeable</t>
  </si>
  <si>
    <t>OVERVIEW OF HEARING AID SALES ONLY</t>
  </si>
  <si>
    <t>Sonova</t>
  </si>
  <si>
    <t>GROUP 8 - CI Compatible Devices</t>
  </si>
  <si>
    <t>GROUP 1 IN-THE-EAR HEARING AIDS</t>
  </si>
  <si>
    <t>GROUP 1, CATEGORY 2 IN-THE-EAR HEARING AIDS -- RECHARGEABLE</t>
  </si>
  <si>
    <t>OCT 2021</t>
  </si>
  <si>
    <t>NOV 2021</t>
  </si>
  <si>
    <t>DEC 2021</t>
  </si>
  <si>
    <t>JAN 2022</t>
  </si>
  <si>
    <t>FEB 2022</t>
  </si>
  <si>
    <t>MAR 2022</t>
  </si>
  <si>
    <t>APR 2022</t>
  </si>
  <si>
    <t>MAY 2022</t>
  </si>
  <si>
    <t>JUNE 2022</t>
  </si>
  <si>
    <t>JUL 2022</t>
  </si>
  <si>
    <t>AUG 2022</t>
  </si>
  <si>
    <t>SEP 2022</t>
  </si>
  <si>
    <t xml:space="preserve"> </t>
  </si>
  <si>
    <t>GROUP 8 - WIRELESS CROS TRANSMITTERS - RECHARGABLE</t>
  </si>
  <si>
    <t xml:space="preserve">            </t>
  </si>
  <si>
    <t>OCT 2022</t>
  </si>
  <si>
    <t>NOV 2022</t>
  </si>
  <si>
    <t>DEC 2022</t>
  </si>
  <si>
    <t>JAN 2023</t>
  </si>
  <si>
    <t>FEB 2023</t>
  </si>
  <si>
    <t>MAR 2023</t>
  </si>
  <si>
    <t>APR 2023</t>
  </si>
  <si>
    <t>MAY 2023</t>
  </si>
  <si>
    <t>JUNE 2023</t>
  </si>
  <si>
    <t>JUL 2023</t>
  </si>
  <si>
    <t>AUG 2023</t>
  </si>
  <si>
    <t>SEP 2023</t>
  </si>
  <si>
    <t>GN RESOUND</t>
  </si>
  <si>
    <t xml:space="preserve">                      </t>
  </si>
  <si>
    <t>OCT 2023</t>
  </si>
  <si>
    <t>NOV 2023</t>
  </si>
  <si>
    <t>DEC 2023</t>
  </si>
  <si>
    <t>JAN 2024</t>
  </si>
  <si>
    <t>MAR 2024</t>
  </si>
  <si>
    <t>APR 2024</t>
  </si>
  <si>
    <t>MAY 2024</t>
  </si>
  <si>
    <t>JUNE 2024</t>
  </si>
  <si>
    <t>JUL 2024</t>
  </si>
  <si>
    <t>AUG 2024</t>
  </si>
  <si>
    <t>SEP 2024</t>
  </si>
  <si>
    <t>FEB 2024</t>
  </si>
  <si>
    <t>DEC 2024</t>
  </si>
  <si>
    <t>Feb</t>
  </si>
  <si>
    <t>Nov</t>
  </si>
  <si>
    <t xml:space="preserve">        GROUP 3 RECEIVER-IN-THE-CANAL HEARING AIDS - Rechargeable</t>
  </si>
  <si>
    <t xml:space="preserve">               GROUP 6 REMOTE CONTROLS</t>
  </si>
  <si>
    <t>WS Audiology</t>
  </si>
  <si>
    <t xml:space="preserve">                                                 </t>
  </si>
  <si>
    <t xml:space="preserve">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</si>
</sst>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&quot;$&quot;#,##0.00"/>
    <numFmt numFmtId="166" formatCode="_(* #,##0_);_(* \(#,##0\);_(* &quot;-&quot;??_);_(@_)"/>
  </numFmts>
  <fonts count="20" x14ac:knownFonts="1">
    <font>
      <sz val="10"/>
      <name val="Arial"/>
    </font>
    <font>
      <b/>
      <sz val="8"/>
      <name val="Arial"/>
      <family val="2"/>
    </font>
    <font>
      <sz val="8"/>
      <name val="Arial"/>
      <family val="2"/>
    </font>
    <font>
      <b/>
      <sz val="8"/>
      <color rgb="FFFF0000"/>
      <name val="Arial"/>
      <family val="2"/>
    </font>
    <font>
      <sz val="10"/>
      <name val="Arial"/>
      <family val="2"/>
    </font>
    <font>
      <b/>
      <sz val="7"/>
      <color theme="1"/>
      <name val="Arial"/>
      <family val="2"/>
    </font>
    <font>
      <sz val="7"/>
      <name val="Arial"/>
      <family val="2"/>
    </font>
    <font>
      <b/>
      <sz val="7"/>
      <name val="Arial"/>
      <family val="2"/>
    </font>
    <font>
      <sz val="7"/>
      <color theme="1"/>
      <name val="Arial"/>
      <family val="2"/>
    </font>
    <font>
      <sz val="8"/>
      <color theme="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rgb="FFFF000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4" tint="-0.499984740745262"/>
      <name val="Arial"/>
      <family val="2"/>
    </font>
    <font>
      <sz val="8"/>
      <color theme="0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54A40C"/>
        <bgColor indexed="64"/>
      </patternFill>
    </fill>
    <fill>
      <patternFill patternType="solid">
        <fgColor rgb="FF2AA808"/>
        <bgColor indexed="64"/>
      </patternFill>
    </fill>
    <fill>
      <patternFill patternType="solid">
        <fgColor rgb="FFFFC0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9" fontId="17" fillId="0" borderId="0" applyFont="0" applyFill="0" applyBorder="0" applyAlignment="0" applyProtection="0"/>
  </cellStyleXfs>
  <cellXfs count="213">
    <xf numFmtId="0" fontId="0" fillId="0" borderId="0" xfId="0"/>
    <xf numFmtId="0" fontId="2" fillId="0" borderId="0" xfId="0" applyFont="1"/>
    <xf numFmtId="49" fontId="1" fillId="0" borderId="0" xfId="0" applyNumberFormat="1" applyFont="1"/>
    <xf numFmtId="0" fontId="2" fillId="0" borderId="0" xfId="0" applyFont="1" applyAlignment="1">
      <alignment wrapText="1"/>
    </xf>
    <xf numFmtId="49" fontId="1" fillId="0" borderId="1" xfId="0" applyNumberFormat="1" applyFont="1" applyBorder="1"/>
    <xf numFmtId="0" fontId="2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3" fontId="2" fillId="0" borderId="1" xfId="0" applyNumberFormat="1" applyFont="1" applyBorder="1"/>
    <xf numFmtId="0" fontId="2" fillId="0" borderId="0" xfId="0" applyFont="1" applyFill="1"/>
    <xf numFmtId="0" fontId="2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wrapText="1"/>
    </xf>
    <xf numFmtId="0" fontId="2" fillId="2" borderId="1" xfId="0" applyFont="1" applyFill="1" applyBorder="1" applyAlignment="1">
      <alignment horizontal="center" wrapText="1"/>
    </xf>
    <xf numFmtId="0" fontId="1" fillId="0" borderId="5" xfId="0" applyFont="1" applyBorder="1" applyAlignment="1">
      <alignment wrapText="1"/>
    </xf>
    <xf numFmtId="0" fontId="3" fillId="0" borderId="0" xfId="0" applyFont="1"/>
    <xf numFmtId="0" fontId="2" fillId="2" borderId="1" xfId="0" applyFont="1" applyFill="1" applyBorder="1" applyAlignment="1">
      <alignment horizontal="center" wrapText="1"/>
    </xf>
    <xf numFmtId="49" fontId="2" fillId="0" borderId="1" xfId="0" applyNumberFormat="1" applyFont="1" applyBorder="1" applyAlignment="1">
      <alignment wrapText="1"/>
    </xf>
    <xf numFmtId="0" fontId="1" fillId="9" borderId="1" xfId="0" applyFont="1" applyFill="1" applyBorder="1" applyAlignment="1">
      <alignment wrapText="1"/>
    </xf>
    <xf numFmtId="49" fontId="1" fillId="9" borderId="1" xfId="0" applyNumberFormat="1" applyFont="1" applyFill="1" applyBorder="1" applyAlignment="1">
      <alignment wrapText="1"/>
    </xf>
    <xf numFmtId="1" fontId="2" fillId="0" borderId="1" xfId="0" applyNumberFormat="1" applyFont="1" applyBorder="1"/>
    <xf numFmtId="10" fontId="1" fillId="0" borderId="5" xfId="0" applyNumberFormat="1" applyFont="1" applyBorder="1" applyAlignment="1">
      <alignment wrapText="1"/>
    </xf>
    <xf numFmtId="0" fontId="6" fillId="0" borderId="0" xfId="0" applyFont="1"/>
    <xf numFmtId="0" fontId="5" fillId="0" borderId="1" xfId="0" applyFont="1" applyBorder="1"/>
    <xf numFmtId="16" fontId="5" fillId="0" borderId="1" xfId="0" applyNumberFormat="1" applyFont="1" applyBorder="1" applyAlignment="1">
      <alignment horizontal="center" wrapText="1"/>
    </xf>
    <xf numFmtId="0" fontId="8" fillId="0" borderId="1" xfId="0" applyFont="1" applyBorder="1"/>
    <xf numFmtId="166" fontId="6" fillId="0" borderId="1" xfId="1" applyNumberFormat="1" applyFont="1" applyBorder="1"/>
    <xf numFmtId="166" fontId="8" fillId="0" borderId="1" xfId="0" applyNumberFormat="1" applyFont="1" applyBorder="1"/>
    <xf numFmtId="0" fontId="2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10" fontId="9" fillId="0" borderId="1" xfId="0" applyNumberFormat="1" applyFont="1" applyFill="1" applyBorder="1"/>
    <xf numFmtId="0" fontId="9" fillId="0" borderId="0" xfId="0" applyFont="1"/>
    <xf numFmtId="0" fontId="2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10" fontId="2" fillId="0" borderId="1" xfId="0" applyNumberFormat="1" applyFont="1" applyBorder="1"/>
    <xf numFmtId="10" fontId="2" fillId="0" borderId="1" xfId="0" applyNumberFormat="1" applyFont="1" applyFill="1" applyBorder="1"/>
    <xf numFmtId="10" fontId="2" fillId="0" borderId="5" xfId="0" applyNumberFormat="1" applyFont="1" applyFill="1" applyBorder="1"/>
    <xf numFmtId="0" fontId="11" fillId="0" borderId="0" xfId="0" applyFont="1"/>
    <xf numFmtId="49" fontId="10" fillId="0" borderId="1" xfId="0" applyNumberFormat="1" applyFont="1" applyBorder="1"/>
    <xf numFmtId="0" fontId="11" fillId="0" borderId="1" xfId="0" applyFont="1" applyBorder="1" applyAlignment="1">
      <alignment wrapText="1"/>
    </xf>
    <xf numFmtId="49" fontId="11" fillId="0" borderId="1" xfId="0" applyNumberFormat="1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10" fillId="9" borderId="1" xfId="0" applyFont="1" applyFill="1" applyBorder="1" applyAlignment="1">
      <alignment wrapText="1"/>
    </xf>
    <xf numFmtId="10" fontId="11" fillId="0" borderId="1" xfId="0" applyNumberFormat="1" applyFont="1" applyBorder="1"/>
    <xf numFmtId="0" fontId="11" fillId="0" borderId="1" xfId="0" applyFont="1" applyFill="1" applyBorder="1" applyAlignment="1">
      <alignment wrapText="1"/>
    </xf>
    <xf numFmtId="10" fontId="11" fillId="0" borderId="1" xfId="0" applyNumberFormat="1" applyFont="1" applyFill="1" applyBorder="1"/>
    <xf numFmtId="1" fontId="11" fillId="0" borderId="1" xfId="0" applyNumberFormat="1" applyFont="1" applyBorder="1"/>
    <xf numFmtId="0" fontId="12" fillId="0" borderId="0" xfId="0" applyFont="1"/>
    <xf numFmtId="0" fontId="14" fillId="0" borderId="0" xfId="0" applyFont="1"/>
    <xf numFmtId="49" fontId="13" fillId="9" borderId="1" xfId="0" applyNumberFormat="1" applyFont="1" applyFill="1" applyBorder="1" applyAlignment="1">
      <alignment wrapText="1"/>
    </xf>
    <xf numFmtId="49" fontId="13" fillId="0" borderId="1" xfId="0" applyNumberFormat="1" applyFont="1" applyBorder="1"/>
    <xf numFmtId="49" fontId="13" fillId="0" borderId="0" xfId="0" applyNumberFormat="1" applyFont="1"/>
    <xf numFmtId="0" fontId="14" fillId="0" borderId="1" xfId="0" applyFont="1" applyBorder="1" applyAlignment="1">
      <alignment wrapText="1"/>
    </xf>
    <xf numFmtId="0" fontId="13" fillId="0" borderId="1" xfId="0" applyFont="1" applyBorder="1" applyAlignment="1">
      <alignment wrapText="1"/>
    </xf>
    <xf numFmtId="164" fontId="14" fillId="0" borderId="0" xfId="0" applyNumberFormat="1" applyFont="1"/>
    <xf numFmtId="0" fontId="13" fillId="9" borderId="1" xfId="0" applyFont="1" applyFill="1" applyBorder="1" applyAlignment="1">
      <alignment wrapText="1"/>
    </xf>
    <xf numFmtId="3" fontId="14" fillId="0" borderId="1" xfId="0" applyNumberFormat="1" applyFont="1" applyBorder="1"/>
    <xf numFmtId="0" fontId="13" fillId="9" borderId="1" xfId="0" applyFont="1" applyFill="1" applyBorder="1" applyAlignment="1">
      <alignment horizontal="left" wrapText="1"/>
    </xf>
    <xf numFmtId="0" fontId="14" fillId="0" borderId="1" xfId="0" applyFont="1" applyFill="1" applyBorder="1" applyAlignment="1">
      <alignment horizontal="left" wrapText="1"/>
    </xf>
    <xf numFmtId="0" fontId="14" fillId="0" borderId="1" xfId="0" applyFont="1" applyFill="1" applyBorder="1" applyAlignment="1">
      <alignment wrapText="1"/>
    </xf>
    <xf numFmtId="3" fontId="14" fillId="0" borderId="1" xfId="0" applyNumberFormat="1" applyFont="1" applyBorder="1" applyAlignment="1">
      <alignment horizontal="right"/>
    </xf>
    <xf numFmtId="3" fontId="14" fillId="0" borderId="1" xfId="0" applyNumberFormat="1" applyFont="1" applyFill="1" applyBorder="1" applyAlignment="1">
      <alignment horizontal="right" wrapText="1"/>
    </xf>
    <xf numFmtId="0" fontId="13" fillId="0" borderId="1" xfId="0" applyFont="1" applyFill="1" applyBorder="1" applyAlignment="1">
      <alignment horizontal="left" wrapText="1"/>
    </xf>
    <xf numFmtId="0" fontId="15" fillId="11" borderId="0" xfId="0" applyFont="1" applyFill="1"/>
    <xf numFmtId="0" fontId="14" fillId="11" borderId="0" xfId="0" applyFont="1" applyFill="1"/>
    <xf numFmtId="49" fontId="14" fillId="0" borderId="1" xfId="0" applyNumberFormat="1" applyFont="1" applyBorder="1" applyAlignment="1">
      <alignment wrapText="1"/>
    </xf>
    <xf numFmtId="1" fontId="14" fillId="0" borderId="1" xfId="0" applyNumberFormat="1" applyFont="1" applyBorder="1"/>
    <xf numFmtId="0" fontId="13" fillId="3" borderId="1" xfId="0" applyFont="1" applyFill="1" applyBorder="1" applyAlignment="1">
      <alignment wrapText="1"/>
    </xf>
    <xf numFmtId="10" fontId="14" fillId="0" borderId="1" xfId="0" applyNumberFormat="1" applyFont="1" applyFill="1" applyBorder="1"/>
    <xf numFmtId="0" fontId="14" fillId="0" borderId="5" xfId="0" applyFont="1" applyBorder="1" applyAlignment="1">
      <alignment wrapText="1"/>
    </xf>
    <xf numFmtId="10" fontId="14" fillId="0" borderId="5" xfId="0" applyNumberFormat="1" applyFont="1" applyFill="1" applyBorder="1"/>
    <xf numFmtId="10" fontId="16" fillId="0" borderId="5" xfId="0" applyNumberFormat="1" applyFont="1" applyFill="1" applyBorder="1"/>
    <xf numFmtId="0" fontId="13" fillId="0" borderId="7" xfId="0" applyFont="1" applyBorder="1" applyAlignment="1">
      <alignment wrapText="1"/>
    </xf>
    <xf numFmtId="3" fontId="14" fillId="0" borderId="1" xfId="0" applyNumberFormat="1" applyFont="1" applyFill="1" applyBorder="1"/>
    <xf numFmtId="0" fontId="13" fillId="0" borderId="6" xfId="0" applyFont="1" applyBorder="1" applyAlignment="1">
      <alignment wrapText="1"/>
    </xf>
    <xf numFmtId="0" fontId="13" fillId="11" borderId="6" xfId="0" applyFont="1" applyFill="1" applyBorder="1" applyAlignment="1">
      <alignment wrapText="1"/>
    </xf>
    <xf numFmtId="10" fontId="14" fillId="11" borderId="6" xfId="0" applyNumberFormat="1" applyFont="1" applyFill="1" applyBorder="1"/>
    <xf numFmtId="0" fontId="14" fillId="0" borderId="0" xfId="0" applyFont="1" applyAlignment="1">
      <alignment wrapText="1"/>
    </xf>
    <xf numFmtId="0" fontId="14" fillId="5" borderId="0" xfId="0" applyFont="1" applyFill="1"/>
    <xf numFmtId="10" fontId="14" fillId="5" borderId="5" xfId="0" applyNumberFormat="1" applyFont="1" applyFill="1" applyBorder="1"/>
    <xf numFmtId="0" fontId="1" fillId="9" borderId="6" xfId="0" applyFont="1" applyFill="1" applyBorder="1" applyAlignment="1">
      <alignment wrapText="1"/>
    </xf>
    <xf numFmtId="10" fontId="2" fillId="5" borderId="5" xfId="0" applyNumberFormat="1" applyFont="1" applyFill="1" applyBorder="1"/>
    <xf numFmtId="0" fontId="2" fillId="2" borderId="1" xfId="0" applyFont="1" applyFill="1" applyBorder="1" applyAlignment="1">
      <alignment horizontal="center" wrapText="1"/>
    </xf>
    <xf numFmtId="0" fontId="11" fillId="7" borderId="1" xfId="0" applyFont="1" applyFill="1" applyBorder="1" applyAlignment="1">
      <alignment horizontal="center" wrapText="1"/>
    </xf>
    <xf numFmtId="0" fontId="13" fillId="4" borderId="1" xfId="0" applyFont="1" applyFill="1" applyBorder="1" applyAlignment="1"/>
    <xf numFmtId="0" fontId="13" fillId="6" borderId="1" xfId="0" applyFont="1" applyFill="1" applyBorder="1" applyAlignment="1">
      <alignment wrapText="1"/>
    </xf>
    <xf numFmtId="0" fontId="15" fillId="11" borderId="0" xfId="0" applyFont="1" applyFill="1" applyAlignment="1">
      <alignment horizontal="center"/>
    </xf>
    <xf numFmtId="0" fontId="15" fillId="11" borderId="0" xfId="0" applyFont="1" applyFill="1" applyAlignment="1"/>
    <xf numFmtId="0" fontId="14" fillId="6" borderId="2" xfId="0" applyFont="1" applyFill="1" applyBorder="1" applyAlignment="1">
      <alignment wrapText="1"/>
    </xf>
    <xf numFmtId="0" fontId="14" fillId="6" borderId="3" xfId="0" applyFont="1" applyFill="1" applyBorder="1" applyAlignment="1">
      <alignment wrapText="1"/>
    </xf>
    <xf numFmtId="0" fontId="14" fillId="6" borderId="4" xfId="0" applyFont="1" applyFill="1" applyBorder="1" applyAlignment="1">
      <alignment wrapText="1"/>
    </xf>
    <xf numFmtId="0" fontId="10" fillId="4" borderId="1" xfId="0" applyFont="1" applyFill="1" applyBorder="1" applyAlignment="1"/>
    <xf numFmtId="0" fontId="11" fillId="7" borderId="1" xfId="0" applyFont="1" applyFill="1" applyBorder="1" applyAlignment="1">
      <alignment wrapText="1"/>
    </xf>
    <xf numFmtId="0" fontId="10" fillId="7" borderId="1" xfId="0" applyFont="1" applyFill="1" applyBorder="1" applyAlignment="1">
      <alignment wrapText="1"/>
    </xf>
    <xf numFmtId="0" fontId="1" fillId="4" borderId="1" xfId="0" applyFont="1" applyFill="1" applyBorder="1" applyAlignment="1"/>
    <xf numFmtId="0" fontId="1" fillId="12" borderId="1" xfId="0" applyFont="1" applyFill="1" applyBorder="1" applyAlignment="1"/>
    <xf numFmtId="0" fontId="2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13" fillId="6" borderId="1" xfId="0" applyFont="1" applyFill="1" applyBorder="1" applyAlignment="1">
      <alignment horizontal="center" wrapText="1"/>
    </xf>
    <xf numFmtId="0" fontId="10" fillId="7" borderId="1" xfId="0" applyFont="1" applyFill="1" applyBorder="1" applyAlignment="1">
      <alignment horizontal="center" wrapText="1"/>
    </xf>
    <xf numFmtId="0" fontId="5" fillId="13" borderId="1" xfId="0" applyFont="1" applyFill="1" applyBorder="1" applyAlignment="1"/>
    <xf numFmtId="0" fontId="14" fillId="6" borderId="1" xfId="0" applyFont="1" applyFill="1" applyBorder="1" applyAlignment="1">
      <alignment wrapText="1"/>
    </xf>
    <xf numFmtId="0" fontId="13" fillId="4" borderId="3" xfId="0" applyFont="1" applyFill="1" applyBorder="1" applyAlignment="1"/>
    <xf numFmtId="0" fontId="13" fillId="4" borderId="4" xfId="0" applyFont="1" applyFill="1" applyBorder="1" applyAlignment="1"/>
    <xf numFmtId="0" fontId="1" fillId="4" borderId="2" xfId="0" applyFont="1" applyFill="1" applyBorder="1" applyAlignment="1"/>
    <xf numFmtId="43" fontId="2" fillId="0" borderId="1" xfId="1" applyFont="1" applyBorder="1" applyAlignment="1">
      <alignment wrapText="1"/>
    </xf>
    <xf numFmtId="43" fontId="14" fillId="0" borderId="0" xfId="1" applyFont="1"/>
    <xf numFmtId="43" fontId="14" fillId="0" borderId="1" xfId="1" applyFont="1" applyBorder="1" applyAlignment="1">
      <alignment wrapText="1"/>
    </xf>
    <xf numFmtId="43" fontId="13" fillId="0" borderId="1" xfId="1" applyFont="1" applyBorder="1" applyAlignment="1">
      <alignment wrapText="1"/>
    </xf>
    <xf numFmtId="43" fontId="11" fillId="0" borderId="1" xfId="1" applyFont="1" applyBorder="1"/>
    <xf numFmtId="0" fontId="14" fillId="6" borderId="8" xfId="0" applyFont="1" applyFill="1" applyBorder="1" applyAlignment="1">
      <alignment wrapText="1"/>
    </xf>
    <xf numFmtId="0" fontId="14" fillId="6" borderId="9" xfId="0" applyFont="1" applyFill="1" applyBorder="1" applyAlignment="1">
      <alignment wrapText="1"/>
    </xf>
    <xf numFmtId="0" fontId="14" fillId="6" borderId="10" xfId="0" applyFont="1" applyFill="1" applyBorder="1" applyAlignment="1">
      <alignment wrapText="1"/>
    </xf>
    <xf numFmtId="0" fontId="15" fillId="0" borderId="0" xfId="0" applyFont="1" applyFill="1" applyAlignment="1"/>
    <xf numFmtId="0" fontId="13" fillId="11" borderId="1" xfId="0" applyFont="1" applyFill="1" applyBorder="1" applyAlignment="1">
      <alignment wrapText="1"/>
    </xf>
    <xf numFmtId="0" fontId="8" fillId="7" borderId="1" xfId="0" applyFont="1" applyFill="1" applyBorder="1" applyAlignment="1"/>
    <xf numFmtId="0" fontId="7" fillId="13" borderId="1" xfId="0" applyFont="1" applyFill="1" applyBorder="1" applyAlignment="1"/>
    <xf numFmtId="0" fontId="8" fillId="10" borderId="1" xfId="0" applyFont="1" applyFill="1" applyBorder="1" applyAlignment="1"/>
    <xf numFmtId="0" fontId="1" fillId="8" borderId="1" xfId="0" applyFont="1" applyFill="1" applyBorder="1" applyAlignment="1">
      <alignment wrapText="1"/>
    </xf>
    <xf numFmtId="0" fontId="2" fillId="7" borderId="1" xfId="0" applyFont="1" applyFill="1" applyBorder="1" applyAlignment="1">
      <alignment wrapText="1"/>
    </xf>
    <xf numFmtId="2" fontId="6" fillId="0" borderId="1" xfId="1" applyNumberFormat="1" applyFont="1" applyBorder="1"/>
    <xf numFmtId="0" fontId="15" fillId="0" borderId="0" xfId="0" applyFont="1" applyFill="1"/>
    <xf numFmtId="0" fontId="14" fillId="0" borderId="0" xfId="0" applyFont="1" applyFill="1"/>
    <xf numFmtId="0" fontId="13" fillId="14" borderId="2" xfId="0" applyFont="1" applyFill="1" applyBorder="1" applyAlignment="1"/>
    <xf numFmtId="0" fontId="13" fillId="14" borderId="3" xfId="0" applyFont="1" applyFill="1" applyBorder="1" applyAlignment="1"/>
    <xf numFmtId="0" fontId="13" fillId="14" borderId="4" xfId="0" applyFont="1" applyFill="1" applyBorder="1" applyAlignment="1"/>
    <xf numFmtId="0" fontId="1" fillId="14" borderId="2" xfId="0" applyFont="1" applyFill="1" applyBorder="1" applyAlignment="1"/>
    <xf numFmtId="44" fontId="13" fillId="6" borderId="1" xfId="2" applyFont="1" applyFill="1" applyBorder="1" applyAlignment="1">
      <alignment wrapText="1"/>
    </xf>
    <xf numFmtId="44" fontId="2" fillId="0" borderId="1" xfId="2" applyNumberFormat="1" applyFont="1" applyBorder="1"/>
    <xf numFmtId="44" fontId="2" fillId="0" borderId="1" xfId="0" applyNumberFormat="1" applyFont="1" applyBorder="1"/>
    <xf numFmtId="43" fontId="14" fillId="0" borderId="0" xfId="0" applyNumberFormat="1" applyFont="1"/>
    <xf numFmtId="165" fontId="14" fillId="0" borderId="0" xfId="0" applyNumberFormat="1" applyFont="1"/>
    <xf numFmtId="166" fontId="11" fillId="0" borderId="1" xfId="1" applyNumberFormat="1" applyFont="1" applyBorder="1"/>
    <xf numFmtId="10" fontId="11" fillId="0" borderId="1" xfId="3" applyNumberFormat="1" applyFont="1" applyFill="1" applyBorder="1"/>
    <xf numFmtId="44" fontId="14" fillId="0" borderId="1" xfId="0" applyNumberFormat="1" applyFont="1" applyBorder="1"/>
    <xf numFmtId="44" fontId="14" fillId="0" borderId="1" xfId="2" applyNumberFormat="1" applyFont="1" applyBorder="1"/>
    <xf numFmtId="44" fontId="14" fillId="0" borderId="1" xfId="0" applyNumberFormat="1" applyFont="1" applyFill="1" applyBorder="1"/>
    <xf numFmtId="44" fontId="14" fillId="0" borderId="1" xfId="0" applyNumberFormat="1" applyFont="1" applyBorder="1" applyAlignment="1">
      <alignment horizontal="right"/>
    </xf>
    <xf numFmtId="44" fontId="14" fillId="0" borderId="1" xfId="2" applyNumberFormat="1" applyFont="1" applyBorder="1" applyAlignment="1">
      <alignment horizontal="right"/>
    </xf>
    <xf numFmtId="44" fontId="14" fillId="0" borderId="1" xfId="0" applyNumberFormat="1" applyFont="1" applyFill="1" applyBorder="1" applyAlignment="1">
      <alignment horizontal="right" wrapText="1"/>
    </xf>
    <xf numFmtId="44" fontId="14" fillId="0" borderId="1" xfId="2" applyNumberFormat="1" applyFont="1" applyFill="1" applyBorder="1"/>
    <xf numFmtId="166" fontId="14" fillId="0" borderId="1" xfId="1" applyNumberFormat="1" applyFont="1" applyBorder="1"/>
    <xf numFmtId="44" fontId="1" fillId="0" borderId="1" xfId="0" applyNumberFormat="1" applyFont="1" applyBorder="1"/>
    <xf numFmtId="44" fontId="1" fillId="0" borderId="1" xfId="2" applyNumberFormat="1" applyFont="1" applyBorder="1"/>
    <xf numFmtId="3" fontId="1" fillId="0" borderId="1" xfId="0" applyNumberFormat="1" applyFont="1" applyBorder="1"/>
    <xf numFmtId="1" fontId="1" fillId="0" borderId="1" xfId="0" applyNumberFormat="1" applyFont="1" applyBorder="1"/>
    <xf numFmtId="166" fontId="1" fillId="0" borderId="1" xfId="1" applyNumberFormat="1" applyFont="1" applyBorder="1"/>
    <xf numFmtId="44" fontId="1" fillId="0" borderId="1" xfId="0" applyNumberFormat="1" applyFont="1" applyFill="1" applyBorder="1" applyAlignment="1">
      <alignment horizontal="right" wrapText="1"/>
    </xf>
    <xf numFmtId="44" fontId="1" fillId="0" borderId="1" xfId="0" applyNumberFormat="1" applyFont="1" applyFill="1" applyBorder="1" applyAlignment="1">
      <alignment wrapText="1"/>
    </xf>
    <xf numFmtId="44" fontId="1" fillId="0" borderId="1" xfId="2" applyNumberFormat="1" applyFont="1" applyFill="1" applyBorder="1" applyAlignment="1">
      <alignment wrapText="1"/>
    </xf>
    <xf numFmtId="3" fontId="1" fillId="0" borderId="1" xfId="0" applyNumberFormat="1" applyFont="1" applyFill="1" applyBorder="1" applyAlignment="1">
      <alignment horizontal="right" wrapText="1"/>
    </xf>
    <xf numFmtId="10" fontId="1" fillId="0" borderId="7" xfId="0" applyNumberFormat="1" applyFont="1" applyFill="1" applyBorder="1"/>
    <xf numFmtId="10" fontId="1" fillId="5" borderId="7" xfId="0" applyNumberFormat="1" applyFont="1" applyFill="1" applyBorder="1"/>
    <xf numFmtId="10" fontId="1" fillId="0" borderId="6" xfId="0" applyNumberFormat="1" applyFont="1" applyFill="1" applyBorder="1"/>
    <xf numFmtId="9" fontId="11" fillId="0" borderId="1" xfId="3" applyFont="1" applyFill="1" applyBorder="1"/>
    <xf numFmtId="44" fontId="2" fillId="0" borderId="1" xfId="2" applyNumberFormat="1" applyFont="1" applyFill="1" applyBorder="1"/>
    <xf numFmtId="44" fontId="2" fillId="0" borderId="1" xfId="0" applyNumberFormat="1" applyFont="1" applyFill="1" applyBorder="1"/>
    <xf numFmtId="44" fontId="1" fillId="0" borderId="6" xfId="2" applyNumberFormat="1" applyFont="1" applyBorder="1"/>
    <xf numFmtId="44" fontId="1" fillId="0" borderId="6" xfId="0" applyNumberFormat="1" applyFont="1" applyBorder="1"/>
    <xf numFmtId="44" fontId="11" fillId="0" borderId="1" xfId="2" applyNumberFormat="1" applyFont="1" applyBorder="1"/>
    <xf numFmtId="44" fontId="11" fillId="0" borderId="1" xfId="0" applyNumberFormat="1" applyFont="1" applyBorder="1"/>
    <xf numFmtId="44" fontId="9" fillId="0" borderId="1" xfId="0" applyNumberFormat="1" applyFont="1" applyFill="1" applyBorder="1"/>
    <xf numFmtId="44" fontId="11" fillId="0" borderId="1" xfId="0" applyNumberFormat="1" applyFont="1" applyBorder="1" applyAlignment="1">
      <alignment horizontal="center"/>
    </xf>
    <xf numFmtId="44" fontId="11" fillId="0" borderId="1" xfId="0" applyNumberFormat="1" applyFont="1" applyFill="1" applyBorder="1" applyAlignment="1">
      <alignment horizontal="center"/>
    </xf>
    <xf numFmtId="44" fontId="6" fillId="0" borderId="1" xfId="2" applyNumberFormat="1" applyFont="1" applyBorder="1"/>
    <xf numFmtId="44" fontId="8" fillId="0" borderId="1" xfId="0" applyNumberFormat="1" applyFont="1" applyBorder="1"/>
    <xf numFmtId="44" fontId="7" fillId="0" borderId="1" xfId="2" applyNumberFormat="1" applyFont="1" applyBorder="1"/>
    <xf numFmtId="44" fontId="5" fillId="0" borderId="1" xfId="0" applyNumberFormat="1" applyFont="1" applyBorder="1"/>
    <xf numFmtId="10" fontId="1" fillId="0" borderId="1" xfId="0" applyNumberFormat="1" applyFont="1" applyBorder="1"/>
    <xf numFmtId="10" fontId="1" fillId="0" borderId="5" xfId="0" applyNumberFormat="1" applyFont="1" applyFill="1" applyBorder="1"/>
    <xf numFmtId="0" fontId="1" fillId="0" borderId="0" xfId="0" applyFont="1"/>
    <xf numFmtId="10" fontId="1" fillId="0" borderId="1" xfId="0" applyNumberFormat="1" applyFont="1" applyFill="1" applyBorder="1" applyAlignment="1">
      <alignment wrapText="1"/>
    </xf>
    <xf numFmtId="10" fontId="1" fillId="0" borderId="1" xfId="0" applyNumberFormat="1" applyFont="1" applyFill="1" applyBorder="1"/>
    <xf numFmtId="44" fontId="1" fillId="0" borderId="1" xfId="0" applyNumberFormat="1" applyFont="1" applyBorder="1" applyAlignment="1">
      <alignment horizontal="center"/>
    </xf>
    <xf numFmtId="44" fontId="1" fillId="0" borderId="1" xfId="0" applyNumberFormat="1" applyFont="1" applyFill="1" applyBorder="1" applyAlignment="1">
      <alignment horizontal="center"/>
    </xf>
    <xf numFmtId="43" fontId="1" fillId="0" borderId="1" xfId="1" applyFont="1" applyBorder="1"/>
    <xf numFmtId="166" fontId="2" fillId="0" borderId="1" xfId="1" applyNumberFormat="1" applyFont="1" applyBorder="1"/>
    <xf numFmtId="49" fontId="1" fillId="0" borderId="1" xfId="0" applyNumberFormat="1" applyFont="1" applyBorder="1" applyAlignment="1">
      <alignment horizontal="center"/>
    </xf>
    <xf numFmtId="49" fontId="13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vertical="center" wrapText="1"/>
    </xf>
    <xf numFmtId="44" fontId="2" fillId="0" borderId="1" xfId="2" applyNumberFormat="1" applyFont="1" applyBorder="1" applyAlignment="1">
      <alignment vertical="center"/>
    </xf>
    <xf numFmtId="44" fontId="14" fillId="0" borderId="1" xfId="2" applyFont="1" applyBorder="1"/>
    <xf numFmtId="49" fontId="1" fillId="0" borderId="1" xfId="0" applyNumberFormat="1" applyFont="1" applyFill="1" applyBorder="1" applyAlignment="1">
      <alignment horizontal="center"/>
    </xf>
    <xf numFmtId="44" fontId="1" fillId="0" borderId="1" xfId="2" applyNumberFormat="1" applyFont="1" applyFill="1" applyBorder="1"/>
    <xf numFmtId="0" fontId="2" fillId="0" borderId="1" xfId="2" applyNumberFormat="1" applyFont="1" applyBorder="1"/>
    <xf numFmtId="0" fontId="18" fillId="0" borderId="1" xfId="0" applyFont="1" applyBorder="1"/>
    <xf numFmtId="44" fontId="18" fillId="0" borderId="1" xfId="0" applyNumberFormat="1" applyFont="1" applyBorder="1"/>
    <xf numFmtId="0" fontId="19" fillId="0" borderId="1" xfId="0" applyFont="1" applyBorder="1"/>
    <xf numFmtId="166" fontId="19" fillId="0" borderId="1" xfId="0" applyNumberFormat="1" applyFont="1" applyBorder="1"/>
    <xf numFmtId="44" fontId="2" fillId="0" borderId="0" xfId="0" applyNumberFormat="1" applyFont="1"/>
    <xf numFmtId="44" fontId="19" fillId="0" borderId="1" xfId="0" applyNumberFormat="1" applyFont="1" applyBorder="1"/>
    <xf numFmtId="16" fontId="19" fillId="0" borderId="1" xfId="0" applyNumberFormat="1" applyFont="1" applyBorder="1" applyAlignment="1">
      <alignment horizontal="center" wrapText="1"/>
    </xf>
    <xf numFmtId="166" fontId="2" fillId="0" borderId="1" xfId="1" applyNumberFormat="1" applyFont="1" applyBorder="1" applyAlignment="1">
      <alignment horizontal="right"/>
    </xf>
    <xf numFmtId="2" fontId="2" fillId="0" borderId="1" xfId="2" applyNumberFormat="1" applyFont="1" applyBorder="1" applyAlignment="1">
      <alignment horizontal="right"/>
    </xf>
    <xf numFmtId="2" fontId="2" fillId="0" borderId="1" xfId="1" applyNumberFormat="1" applyFont="1" applyBorder="1" applyAlignment="1">
      <alignment horizontal="right"/>
    </xf>
    <xf numFmtId="38" fontId="18" fillId="0" borderId="1" xfId="0" applyNumberFormat="1" applyFont="1" applyBorder="1" applyAlignment="1">
      <alignment horizontal="right"/>
    </xf>
    <xf numFmtId="166" fontId="18" fillId="0" borderId="1" xfId="0" applyNumberFormat="1" applyFont="1" applyBorder="1"/>
    <xf numFmtId="2" fontId="2" fillId="0" borderId="1" xfId="1" applyNumberFormat="1" applyFont="1" applyBorder="1"/>
    <xf numFmtId="41" fontId="2" fillId="0" borderId="1" xfId="1" applyNumberFormat="1" applyFont="1" applyBorder="1"/>
    <xf numFmtId="41" fontId="2" fillId="0" borderId="1" xfId="0" applyNumberFormat="1" applyFont="1" applyBorder="1"/>
    <xf numFmtId="0" fontId="18" fillId="7" borderId="1" xfId="0" applyFont="1" applyFill="1" applyBorder="1" applyAlignment="1"/>
    <xf numFmtId="10" fontId="2" fillId="0" borderId="1" xfId="1" applyNumberFormat="1" applyFont="1" applyBorder="1"/>
    <xf numFmtId="10" fontId="1" fillId="0" borderId="1" xfId="1" applyNumberFormat="1" applyFont="1" applyBorder="1"/>
    <xf numFmtId="49" fontId="1" fillId="0" borderId="1" xfId="0" applyNumberFormat="1" applyFont="1" applyBorder="1" applyAlignment="1">
      <alignment horizontal="left"/>
    </xf>
    <xf numFmtId="10" fontId="2" fillId="0" borderId="1" xfId="0" applyNumberFormat="1" applyFont="1" applyBorder="1" applyAlignment="1">
      <alignment horizontal="right"/>
    </xf>
    <xf numFmtId="0" fontId="2" fillId="0" borderId="1" xfId="0" applyNumberFormat="1" applyFont="1" applyBorder="1"/>
    <xf numFmtId="44" fontId="2" fillId="0" borderId="1" xfId="2" applyFont="1" applyFill="1" applyBorder="1"/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9" defaultPivotStyle="PivotStyleLight16"/>
  <colors>
    <mruColors>
      <color rgb="FF54A40C"/>
      <color rgb="FF2AA80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externalLink" Target="externalLinks/externalLink6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4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I:\COMMODITIES%20SERVICES\Team%20Aces%20Programs\Audiology\Hearing%20Aids%202019\Reports\FY%2024%20Cost%20Avoidance\GN%20Resound%20FY24%20Sales%20&amp;%20Cost%20Avoidance.xlsx" TargetMode="External"/><Relationship Id="rId1" Type="http://schemas.openxmlformats.org/officeDocument/2006/relationships/externalLinkPath" Target="GN%20Resound%20FY24%20Sales%20&amp;%20Cost%20Avoidance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I:\COMMODITIES%20SERVICES\Team%20Aces%20Programs\Audiology\Hearing%20Aids%202019\Reports\FY%2024%20Cost%20Avoidance\Oticon%20FY24%20Sales%20&amp;%20Cost%20Avoidance.xlsx" TargetMode="External"/><Relationship Id="rId1" Type="http://schemas.openxmlformats.org/officeDocument/2006/relationships/externalLinkPath" Target="Oticon%20FY24%20Sales%20&amp;%20Cost%20Avoidance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I:\COMMODITIES%20SERVICES\Hearing%20Aids\Reports\FY%2024%20Cost%20Avoidance\Sivantos%20FY24%20Sales%20and%20Cost%20Avoidance.xlsx" TargetMode="External"/><Relationship Id="rId1" Type="http://schemas.openxmlformats.org/officeDocument/2006/relationships/externalLinkPath" Target="Sivantos%20FY24%20Sales%20and%20Cost%20Avoidance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I:\COMMODITIES%20SERVICES\Team%20Aces%20Programs\Audiology\Hearing%20Aids%202019\Reports\FY%2024%20Cost%20Avoidance\WS%20Audiology%20FY24%20Sales%20and%20Cost%20Avoidance.xlsx" TargetMode="External"/><Relationship Id="rId1" Type="http://schemas.openxmlformats.org/officeDocument/2006/relationships/externalLinkPath" Target="WS%20Audiology%20FY24%20Sales%20and%20Cost%20Avoidance.xlsx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I:\COMMODITIES%20SERVICES\Team%20Aces%20Programs\Audiology\Hearing%20Aids%202019\Reports\FY%2024%20Cost%20Avoidance\Sonova%20FY24%20Sales%20&amp;%20Cost%20Avoidance.xlsx" TargetMode="External"/><Relationship Id="rId1" Type="http://schemas.openxmlformats.org/officeDocument/2006/relationships/externalLinkPath" Target="Sonova%20FY24%20Sales%20&amp;%20Cost%20Avoidance.xlsx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I:\COMMODITIES%20SERVICES\Team%20Aces%20Programs\Audiology\Hearing%20Aids%202019\Reports\FY%2024%20Cost%20Avoidance\Starkey%20FY24%20Sales%20and%20Cost%20Avoidance.xlsx" TargetMode="External"/><Relationship Id="rId1" Type="http://schemas.openxmlformats.org/officeDocument/2006/relationships/externalLinkPath" Target="Starkey%20FY24%20Sales%20and%20Cost%20Avoidanc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Oct 2023"/>
      <sheetName val="Nov 2023"/>
      <sheetName val="Dec 2023"/>
      <sheetName val="Jan 2024"/>
      <sheetName val="Feb 2024"/>
      <sheetName val="Mar 2024"/>
      <sheetName val="Apr 2024"/>
      <sheetName val="May 2024"/>
      <sheetName val="Jun 2024"/>
      <sheetName val="Jul 2024"/>
      <sheetName val="Aug 2024"/>
      <sheetName val="Sep 2024"/>
    </sheetNames>
    <sheetDataSet>
      <sheetData sheetId="0">
        <row r="11">
          <cell r="I11">
            <v>382</v>
          </cell>
          <cell r="J11">
            <v>139391.19999999998</v>
          </cell>
        </row>
        <row r="20">
          <cell r="I20">
            <v>815</v>
          </cell>
          <cell r="J20">
            <v>347516</v>
          </cell>
        </row>
        <row r="28">
          <cell r="I28">
            <v>156</v>
          </cell>
          <cell r="J28">
            <v>56331.6</v>
          </cell>
        </row>
        <row r="37">
          <cell r="I37">
            <v>200</v>
          </cell>
          <cell r="J37">
            <v>85230</v>
          </cell>
        </row>
        <row r="47">
          <cell r="I47">
            <v>748</v>
          </cell>
          <cell r="J47">
            <v>281580</v>
          </cell>
        </row>
        <row r="54">
          <cell r="I54">
            <v>5743</v>
          </cell>
          <cell r="J54">
            <v>2710080</v>
          </cell>
        </row>
        <row r="61">
          <cell r="I61">
            <v>1048</v>
          </cell>
          <cell r="J61">
            <v>164980.40000000002</v>
          </cell>
        </row>
        <row r="67">
          <cell r="I67">
            <v>367</v>
          </cell>
          <cell r="J67">
            <v>41603.119999999995</v>
          </cell>
        </row>
      </sheetData>
      <sheetData sheetId="1">
        <row r="10">
          <cell r="I10">
            <v>361</v>
          </cell>
          <cell r="J10">
            <v>130837.2</v>
          </cell>
        </row>
        <row r="16">
          <cell r="I16">
            <v>793</v>
          </cell>
          <cell r="J16">
            <v>339840.80000000005</v>
          </cell>
        </row>
        <row r="24">
          <cell r="I24">
            <v>143</v>
          </cell>
          <cell r="J24">
            <v>51308.399999999994</v>
          </cell>
        </row>
        <row r="30">
          <cell r="I30">
            <v>172</v>
          </cell>
          <cell r="J30">
            <v>73297.8</v>
          </cell>
        </row>
        <row r="38">
          <cell r="I38">
            <v>599</v>
          </cell>
          <cell r="J38">
            <v>225639.44</v>
          </cell>
        </row>
        <row r="44">
          <cell r="I44">
            <v>5470</v>
          </cell>
          <cell r="J44">
            <v>2581163</v>
          </cell>
        </row>
        <row r="51">
          <cell r="I51">
            <v>971</v>
          </cell>
          <cell r="J51">
            <v>153228.4</v>
          </cell>
        </row>
        <row r="57">
          <cell r="I57">
            <v>417</v>
          </cell>
          <cell r="J57">
            <v>47724.56</v>
          </cell>
        </row>
      </sheetData>
      <sheetData sheetId="2">
        <row r="10">
          <cell r="I10">
            <v>309</v>
          </cell>
          <cell r="J10">
            <v>111212.4</v>
          </cell>
        </row>
        <row r="16">
          <cell r="I16">
            <v>701</v>
          </cell>
          <cell r="J16">
            <v>299759.2</v>
          </cell>
        </row>
        <row r="24">
          <cell r="I24">
            <v>123</v>
          </cell>
          <cell r="J24">
            <v>44132.4</v>
          </cell>
        </row>
        <row r="30">
          <cell r="I30">
            <v>152</v>
          </cell>
          <cell r="J30">
            <v>65627.100000000006</v>
          </cell>
        </row>
        <row r="38">
          <cell r="I38">
            <v>539</v>
          </cell>
          <cell r="J38">
            <v>205365.68</v>
          </cell>
        </row>
        <row r="44">
          <cell r="I44">
            <v>5167</v>
          </cell>
          <cell r="J44">
            <v>2434367</v>
          </cell>
        </row>
        <row r="51">
          <cell r="I51">
            <v>858</v>
          </cell>
          <cell r="J51">
            <v>135376.79999999999</v>
          </cell>
        </row>
        <row r="57">
          <cell r="I57">
            <v>373</v>
          </cell>
          <cell r="J57">
            <v>42850.080000000002</v>
          </cell>
        </row>
      </sheetData>
      <sheetData sheetId="3">
        <row r="10">
          <cell r="I10">
            <v>336</v>
          </cell>
          <cell r="J10">
            <v>120920.8</v>
          </cell>
        </row>
        <row r="16">
          <cell r="I16">
            <v>745</v>
          </cell>
          <cell r="J16">
            <v>317668</v>
          </cell>
        </row>
        <row r="24">
          <cell r="I24">
            <v>137</v>
          </cell>
          <cell r="J24">
            <v>49155.600000000006</v>
          </cell>
        </row>
        <row r="30">
          <cell r="I30">
            <v>207</v>
          </cell>
          <cell r="J30">
            <v>89065.35</v>
          </cell>
        </row>
        <row r="38">
          <cell r="I38">
            <v>624</v>
          </cell>
          <cell r="J38">
            <v>235025.44</v>
          </cell>
        </row>
        <row r="44">
          <cell r="I44">
            <v>6132</v>
          </cell>
          <cell r="J44">
            <v>2891693</v>
          </cell>
        </row>
        <row r="51">
          <cell r="I51">
            <v>1056</v>
          </cell>
          <cell r="J51">
            <v>166639.20000000001</v>
          </cell>
        </row>
        <row r="57">
          <cell r="I57">
            <v>416</v>
          </cell>
          <cell r="J57">
            <v>47384.479999999996</v>
          </cell>
        </row>
      </sheetData>
      <sheetData sheetId="4">
        <row r="10">
          <cell r="I10">
            <v>352</v>
          </cell>
          <cell r="J10">
            <v>127556.00000000001</v>
          </cell>
        </row>
        <row r="16">
          <cell r="I16">
            <v>658</v>
          </cell>
          <cell r="J16">
            <v>280571.2</v>
          </cell>
        </row>
        <row r="24">
          <cell r="I24">
            <v>117</v>
          </cell>
          <cell r="J24">
            <v>42338.400000000001</v>
          </cell>
        </row>
        <row r="30">
          <cell r="I30">
            <v>180</v>
          </cell>
          <cell r="J30">
            <v>76707</v>
          </cell>
        </row>
        <row r="38">
          <cell r="I38">
            <v>593</v>
          </cell>
          <cell r="J38">
            <v>223386.8</v>
          </cell>
        </row>
        <row r="44">
          <cell r="I44">
            <v>5760</v>
          </cell>
          <cell r="J44">
            <v>2721842.5</v>
          </cell>
        </row>
        <row r="51">
          <cell r="I51">
            <v>981</v>
          </cell>
          <cell r="J51">
            <v>156005.20000000001</v>
          </cell>
        </row>
        <row r="57">
          <cell r="I57">
            <v>339</v>
          </cell>
          <cell r="J57">
            <v>38769.120000000003</v>
          </cell>
        </row>
      </sheetData>
      <sheetData sheetId="5">
        <row r="10">
          <cell r="I10">
            <v>320</v>
          </cell>
          <cell r="J10">
            <v>115190.39999999999</v>
          </cell>
        </row>
        <row r="16">
          <cell r="I16">
            <v>629</v>
          </cell>
          <cell r="J16">
            <v>269911.2</v>
          </cell>
        </row>
        <row r="24">
          <cell r="I24">
            <v>124</v>
          </cell>
          <cell r="J24">
            <v>44491.199999999997</v>
          </cell>
        </row>
        <row r="30">
          <cell r="I30">
            <v>153</v>
          </cell>
          <cell r="J30">
            <v>65200.95</v>
          </cell>
        </row>
        <row r="38">
          <cell r="I38">
            <v>543</v>
          </cell>
          <cell r="J38">
            <v>204614.8</v>
          </cell>
        </row>
        <row r="44">
          <cell r="I44">
            <v>5772</v>
          </cell>
          <cell r="J44">
            <v>2722783.5</v>
          </cell>
        </row>
        <row r="51">
          <cell r="I51">
            <v>908</v>
          </cell>
          <cell r="J51">
            <v>142979.19999999998</v>
          </cell>
        </row>
        <row r="57">
          <cell r="I57">
            <v>346</v>
          </cell>
          <cell r="J57">
            <v>39335.919999999998</v>
          </cell>
        </row>
      </sheetData>
      <sheetData sheetId="6">
        <row r="10">
          <cell r="I10">
            <v>318</v>
          </cell>
          <cell r="J10">
            <v>115273.60000000001</v>
          </cell>
        </row>
        <row r="16">
          <cell r="I16">
            <v>696</v>
          </cell>
          <cell r="J16">
            <v>297627.2</v>
          </cell>
        </row>
        <row r="24">
          <cell r="I24">
            <v>134</v>
          </cell>
          <cell r="J24">
            <v>48796.800000000003</v>
          </cell>
        </row>
        <row r="30">
          <cell r="I30">
            <v>185</v>
          </cell>
          <cell r="J30">
            <v>78837.75</v>
          </cell>
        </row>
        <row r="38">
          <cell r="I38">
            <v>538</v>
          </cell>
          <cell r="J38">
            <v>203488.47999999998</v>
          </cell>
        </row>
        <row r="44">
          <cell r="I44">
            <v>5320</v>
          </cell>
          <cell r="J44">
            <v>2505883</v>
          </cell>
        </row>
        <row r="51">
          <cell r="I51">
            <v>902</v>
          </cell>
          <cell r="J51">
            <v>142038</v>
          </cell>
        </row>
        <row r="57">
          <cell r="I57">
            <v>341</v>
          </cell>
          <cell r="J57">
            <v>39335.919999999998</v>
          </cell>
        </row>
      </sheetData>
      <sheetData sheetId="7">
        <row r="9">
          <cell r="I9">
            <v>195</v>
          </cell>
          <cell r="J9">
            <v>70184.399999999994</v>
          </cell>
        </row>
        <row r="18">
          <cell r="I18">
            <v>844</v>
          </cell>
          <cell r="J18">
            <v>360734.4</v>
          </cell>
        </row>
        <row r="24">
          <cell r="I24">
            <v>105</v>
          </cell>
          <cell r="J24">
            <v>37674</v>
          </cell>
        </row>
        <row r="32">
          <cell r="I32">
            <v>225</v>
          </cell>
          <cell r="J32">
            <v>95883.75</v>
          </cell>
        </row>
        <row r="40">
          <cell r="I40">
            <v>1147</v>
          </cell>
          <cell r="J40">
            <v>466671.92</v>
          </cell>
        </row>
        <row r="46">
          <cell r="I46">
            <v>7703</v>
          </cell>
          <cell r="J46">
            <v>3632260</v>
          </cell>
        </row>
        <row r="54">
          <cell r="I54">
            <v>1163</v>
          </cell>
          <cell r="J54">
            <v>185561.80000000002</v>
          </cell>
        </row>
        <row r="60">
          <cell r="I60">
            <v>425</v>
          </cell>
          <cell r="J60">
            <v>48971.520000000004</v>
          </cell>
        </row>
        <row r="64">
          <cell r="I64">
            <v>76</v>
          </cell>
          <cell r="J64">
            <v>29337</v>
          </cell>
        </row>
      </sheetData>
      <sheetData sheetId="8">
        <row r="9">
          <cell r="I9">
            <v>136</v>
          </cell>
          <cell r="J9">
            <v>48921.599999999999</v>
          </cell>
        </row>
        <row r="18">
          <cell r="I18">
            <v>739</v>
          </cell>
          <cell r="J18">
            <v>315109.59999999998</v>
          </cell>
        </row>
        <row r="24">
          <cell r="I24">
            <v>80</v>
          </cell>
          <cell r="J24">
            <v>28704</v>
          </cell>
        </row>
        <row r="32">
          <cell r="I32">
            <v>162</v>
          </cell>
          <cell r="J32">
            <v>69036.3</v>
          </cell>
        </row>
        <row r="40">
          <cell r="I40">
            <v>698</v>
          </cell>
          <cell r="J40">
            <v>267313.28000000003</v>
          </cell>
        </row>
        <row r="46">
          <cell r="I46">
            <v>6005</v>
          </cell>
          <cell r="J46">
            <v>2827705</v>
          </cell>
        </row>
        <row r="54">
          <cell r="I54">
            <v>921</v>
          </cell>
          <cell r="J54">
            <v>145532.4</v>
          </cell>
        </row>
        <row r="60">
          <cell r="I60">
            <v>325</v>
          </cell>
          <cell r="J60">
            <v>37182.080000000002</v>
          </cell>
        </row>
        <row r="64">
          <cell r="I64">
            <v>65</v>
          </cell>
          <cell r="J64">
            <v>25146</v>
          </cell>
        </row>
      </sheetData>
      <sheetData sheetId="9">
        <row r="9">
          <cell r="I9">
            <v>163</v>
          </cell>
          <cell r="J9">
            <v>58671.6</v>
          </cell>
        </row>
        <row r="18">
          <cell r="I18">
            <v>754</v>
          </cell>
          <cell r="J18">
            <v>322358.40000000002</v>
          </cell>
        </row>
        <row r="24">
          <cell r="I24">
            <v>107</v>
          </cell>
          <cell r="J24">
            <v>38391.599999999999</v>
          </cell>
        </row>
        <row r="32">
          <cell r="I32">
            <v>183</v>
          </cell>
          <cell r="J32">
            <v>77985.45</v>
          </cell>
        </row>
        <row r="40">
          <cell r="I40">
            <v>664</v>
          </cell>
          <cell r="J40">
            <v>253046.56</v>
          </cell>
        </row>
        <row r="46">
          <cell r="I46">
            <v>6780</v>
          </cell>
          <cell r="J46">
            <v>3194224.5</v>
          </cell>
        </row>
        <row r="54">
          <cell r="I54">
            <v>997</v>
          </cell>
          <cell r="J54">
            <v>158246.39999999999</v>
          </cell>
        </row>
        <row r="60">
          <cell r="I60">
            <v>370</v>
          </cell>
          <cell r="J60">
            <v>42396.639999999999</v>
          </cell>
        </row>
        <row r="64">
          <cell r="I64">
            <v>41</v>
          </cell>
          <cell r="J64">
            <v>15621</v>
          </cell>
        </row>
      </sheetData>
      <sheetData sheetId="10">
        <row r="9">
          <cell r="I9">
            <v>160</v>
          </cell>
          <cell r="J9">
            <v>57933.200000000004</v>
          </cell>
        </row>
        <row r="18">
          <cell r="I18">
            <v>743</v>
          </cell>
          <cell r="J18">
            <v>316815.19999999995</v>
          </cell>
        </row>
        <row r="24">
          <cell r="I24">
            <v>98</v>
          </cell>
          <cell r="J24">
            <v>35162.400000000001</v>
          </cell>
        </row>
        <row r="32">
          <cell r="I32">
            <v>192</v>
          </cell>
          <cell r="J32">
            <v>82673.100000000006</v>
          </cell>
        </row>
        <row r="40">
          <cell r="I40">
            <v>630</v>
          </cell>
          <cell r="J40">
            <v>236527.19999999998</v>
          </cell>
        </row>
        <row r="46">
          <cell r="I46">
            <v>6833</v>
          </cell>
          <cell r="J46">
            <v>3220102</v>
          </cell>
        </row>
        <row r="54">
          <cell r="I54">
            <v>1072</v>
          </cell>
          <cell r="J54">
            <v>170175.2</v>
          </cell>
        </row>
        <row r="60">
          <cell r="I60">
            <v>376</v>
          </cell>
          <cell r="J60">
            <v>43190.16</v>
          </cell>
        </row>
        <row r="64">
          <cell r="I64">
            <v>65</v>
          </cell>
          <cell r="J64">
            <v>24765</v>
          </cell>
        </row>
      </sheetData>
      <sheetData sheetId="11">
        <row r="9">
          <cell r="I9">
            <v>121</v>
          </cell>
          <cell r="J9">
            <v>43498</v>
          </cell>
        </row>
        <row r="18">
          <cell r="I18">
            <v>657</v>
          </cell>
          <cell r="J18">
            <v>280997.59999999998</v>
          </cell>
        </row>
        <row r="24">
          <cell r="I24">
            <v>93</v>
          </cell>
          <cell r="J24">
            <v>33368.400000000001</v>
          </cell>
        </row>
        <row r="32">
          <cell r="I32">
            <v>210</v>
          </cell>
          <cell r="J32">
            <v>89491.5</v>
          </cell>
        </row>
        <row r="40">
          <cell r="I40">
            <v>512</v>
          </cell>
          <cell r="J40">
            <v>193727.04</v>
          </cell>
        </row>
        <row r="46">
          <cell r="I46">
            <v>6123</v>
          </cell>
          <cell r="J46">
            <v>2882283</v>
          </cell>
        </row>
        <row r="54">
          <cell r="I54">
            <v>895</v>
          </cell>
          <cell r="J54">
            <v>141076</v>
          </cell>
        </row>
        <row r="60">
          <cell r="I60">
            <v>323</v>
          </cell>
          <cell r="J60">
            <v>36728.639999999999</v>
          </cell>
        </row>
        <row r="64">
          <cell r="I64">
            <v>41</v>
          </cell>
          <cell r="J64">
            <v>15621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Oct 2023"/>
      <sheetName val="Nov 2023"/>
      <sheetName val="Dec 2023"/>
      <sheetName val="Jan 2024"/>
      <sheetName val="Feb 2024"/>
      <sheetName val="Mar 2024"/>
      <sheetName val="Apr 2024"/>
      <sheetName val="May 2024"/>
      <sheetName val="Jun 2024"/>
      <sheetName val="Jul 2024"/>
      <sheetName val="Aug 2024"/>
      <sheetName val="Sep 2024"/>
    </sheetNames>
    <sheetDataSet>
      <sheetData sheetId="0">
        <row r="9">
          <cell r="I9">
            <v>463</v>
          </cell>
          <cell r="J9">
            <v>163399.6</v>
          </cell>
        </row>
        <row r="18">
          <cell r="I18">
            <v>212</v>
          </cell>
          <cell r="J18">
            <v>68128.320000000007</v>
          </cell>
        </row>
        <row r="24">
          <cell r="I24">
            <v>46</v>
          </cell>
          <cell r="J24">
            <v>18478.2</v>
          </cell>
        </row>
        <row r="30">
          <cell r="I30">
            <v>1785</v>
          </cell>
          <cell r="J30">
            <v>625497.59999999998</v>
          </cell>
        </row>
        <row r="35">
          <cell r="I35">
            <v>13427</v>
          </cell>
          <cell r="J35">
            <v>5875396.7999999998</v>
          </cell>
        </row>
        <row r="42">
          <cell r="I42">
            <v>1543</v>
          </cell>
          <cell r="J42">
            <v>158585.25</v>
          </cell>
        </row>
        <row r="46">
          <cell r="I46">
            <v>179</v>
          </cell>
          <cell r="J46">
            <v>68707.600000000006</v>
          </cell>
        </row>
        <row r="50">
          <cell r="I50">
            <v>613</v>
          </cell>
          <cell r="J50">
            <v>57109.52</v>
          </cell>
        </row>
        <row r="54">
          <cell r="I54">
            <v>20</v>
          </cell>
          <cell r="J54">
            <v>6219.2</v>
          </cell>
        </row>
        <row r="58">
          <cell r="I58">
            <v>186</v>
          </cell>
          <cell r="J58">
            <v>72735.520000000004</v>
          </cell>
        </row>
      </sheetData>
      <sheetData sheetId="1">
        <row r="9">
          <cell r="I9">
            <v>467</v>
          </cell>
          <cell r="J9">
            <v>163399.6</v>
          </cell>
        </row>
        <row r="17">
          <cell r="I17">
            <v>194</v>
          </cell>
          <cell r="J17">
            <v>62986.559999999998</v>
          </cell>
        </row>
        <row r="21">
          <cell r="I21">
            <v>70</v>
          </cell>
          <cell r="J21">
            <v>28119</v>
          </cell>
        </row>
        <row r="26">
          <cell r="I26">
            <v>1768</v>
          </cell>
          <cell r="J26">
            <v>621653.76000000001</v>
          </cell>
        </row>
        <row r="31">
          <cell r="I31">
            <v>12988</v>
          </cell>
          <cell r="J31">
            <v>5686262.4000000004</v>
          </cell>
        </row>
        <row r="38">
          <cell r="I38">
            <v>1568</v>
          </cell>
          <cell r="J38">
            <v>160306.60999999999</v>
          </cell>
        </row>
        <row r="42">
          <cell r="I42">
            <v>240</v>
          </cell>
          <cell r="J42">
            <v>91483.6</v>
          </cell>
        </row>
        <row r="46">
          <cell r="I46">
            <v>599</v>
          </cell>
          <cell r="J46">
            <v>55813.68</v>
          </cell>
        </row>
        <row r="50">
          <cell r="I50">
            <v>32</v>
          </cell>
          <cell r="J50">
            <v>10261.68</v>
          </cell>
        </row>
        <row r="54">
          <cell r="I54">
            <v>181</v>
          </cell>
          <cell r="J54">
            <v>70401.759999999995</v>
          </cell>
        </row>
      </sheetData>
      <sheetData sheetId="2">
        <row r="9">
          <cell r="I9">
            <v>430</v>
          </cell>
          <cell r="J9">
            <v>150508.79999999999</v>
          </cell>
        </row>
        <row r="17">
          <cell r="I17">
            <v>165</v>
          </cell>
          <cell r="J17">
            <v>53024.4</v>
          </cell>
        </row>
        <row r="21">
          <cell r="I21">
            <v>44</v>
          </cell>
          <cell r="J21">
            <v>17674.8</v>
          </cell>
        </row>
        <row r="26">
          <cell r="I26">
            <v>1482</v>
          </cell>
          <cell r="J26">
            <v>522063.35999999999</v>
          </cell>
        </row>
        <row r="31">
          <cell r="I31">
            <v>11999</v>
          </cell>
          <cell r="J31">
            <v>5256451.2</v>
          </cell>
        </row>
        <row r="38">
          <cell r="I38">
            <v>1397</v>
          </cell>
          <cell r="J38">
            <v>143189.96</v>
          </cell>
        </row>
        <row r="42">
          <cell r="I42">
            <v>219</v>
          </cell>
          <cell r="J42">
            <v>83891.6</v>
          </cell>
        </row>
        <row r="46">
          <cell r="I46">
            <v>515</v>
          </cell>
          <cell r="J46">
            <v>47760.959999999999</v>
          </cell>
        </row>
        <row r="50">
          <cell r="I50">
            <v>25</v>
          </cell>
          <cell r="J50">
            <v>7774</v>
          </cell>
        </row>
        <row r="54">
          <cell r="I54">
            <v>196</v>
          </cell>
          <cell r="J54">
            <v>76625.119999999995</v>
          </cell>
        </row>
      </sheetData>
      <sheetData sheetId="3">
        <row r="9">
          <cell r="I9">
            <v>390</v>
          </cell>
          <cell r="J9">
            <v>138663.19999999998</v>
          </cell>
        </row>
        <row r="17">
          <cell r="I17">
            <v>204</v>
          </cell>
          <cell r="J17">
            <v>66842.880000000005</v>
          </cell>
        </row>
        <row r="21">
          <cell r="I21">
            <v>58</v>
          </cell>
          <cell r="J21">
            <v>23298.6</v>
          </cell>
        </row>
        <row r="26">
          <cell r="I26">
            <v>1752</v>
          </cell>
          <cell r="J26">
            <v>613966.07999999996</v>
          </cell>
        </row>
        <row r="31">
          <cell r="I31">
            <v>13623</v>
          </cell>
          <cell r="J31">
            <v>5967124.7999999998</v>
          </cell>
        </row>
        <row r="38">
          <cell r="I38">
            <v>1692</v>
          </cell>
          <cell r="J38">
            <v>173636.28</v>
          </cell>
        </row>
        <row r="42">
          <cell r="I42">
            <v>233</v>
          </cell>
          <cell r="J42">
            <v>88446.8</v>
          </cell>
        </row>
        <row r="46">
          <cell r="I46">
            <v>656</v>
          </cell>
          <cell r="J46">
            <v>60997.04</v>
          </cell>
        </row>
        <row r="50">
          <cell r="I50">
            <v>24</v>
          </cell>
          <cell r="J50">
            <v>7463.04</v>
          </cell>
        </row>
        <row r="54">
          <cell r="I54">
            <v>193</v>
          </cell>
          <cell r="J54">
            <v>75847.199999999997</v>
          </cell>
        </row>
      </sheetData>
      <sheetData sheetId="4">
        <row r="9">
          <cell r="I9">
            <v>423</v>
          </cell>
          <cell r="J9">
            <v>148070.00000000003</v>
          </cell>
        </row>
        <row r="17">
          <cell r="I17">
            <v>165</v>
          </cell>
          <cell r="J17">
            <v>53667.119999999995</v>
          </cell>
        </row>
        <row r="21">
          <cell r="I21">
            <v>47</v>
          </cell>
          <cell r="J21">
            <v>18879.900000000001</v>
          </cell>
        </row>
        <row r="26">
          <cell r="I26">
            <v>1701</v>
          </cell>
          <cell r="J26">
            <v>595096.31999999995</v>
          </cell>
        </row>
        <row r="31">
          <cell r="I31">
            <v>13042</v>
          </cell>
          <cell r="J31">
            <v>5712033.5999999996</v>
          </cell>
        </row>
        <row r="38">
          <cell r="I38">
            <v>1549</v>
          </cell>
          <cell r="J38">
            <v>159042.34</v>
          </cell>
        </row>
        <row r="42">
          <cell r="I42">
            <v>215</v>
          </cell>
          <cell r="J42">
            <v>81993.600000000006</v>
          </cell>
        </row>
        <row r="46">
          <cell r="I46">
            <v>627</v>
          </cell>
          <cell r="J46">
            <v>58220.24</v>
          </cell>
        </row>
        <row r="50">
          <cell r="I50">
            <v>31</v>
          </cell>
          <cell r="J50">
            <v>9639.76</v>
          </cell>
        </row>
        <row r="54">
          <cell r="I54">
            <v>192</v>
          </cell>
          <cell r="J54">
            <v>74680.320000000007</v>
          </cell>
        </row>
      </sheetData>
      <sheetData sheetId="5">
        <row r="9">
          <cell r="I9">
            <v>454</v>
          </cell>
          <cell r="J9">
            <v>160264</v>
          </cell>
        </row>
        <row r="17">
          <cell r="I17">
            <v>192</v>
          </cell>
          <cell r="J17">
            <v>62343.839999999989</v>
          </cell>
        </row>
        <row r="21">
          <cell r="I21">
            <v>51</v>
          </cell>
          <cell r="J21">
            <v>20486.7</v>
          </cell>
        </row>
        <row r="26">
          <cell r="I26">
            <v>1488</v>
          </cell>
          <cell r="J26">
            <v>521015.03999999998</v>
          </cell>
        </row>
        <row r="31">
          <cell r="I31">
            <v>13502</v>
          </cell>
          <cell r="J31">
            <v>5905099.2000000002</v>
          </cell>
        </row>
        <row r="38">
          <cell r="I38">
            <v>1617</v>
          </cell>
          <cell r="J38">
            <v>166267.63</v>
          </cell>
        </row>
        <row r="42">
          <cell r="I42">
            <v>248</v>
          </cell>
          <cell r="J42">
            <v>95659.199999999997</v>
          </cell>
        </row>
        <row r="46">
          <cell r="I46">
            <v>621</v>
          </cell>
          <cell r="J46">
            <v>57479.76</v>
          </cell>
        </row>
        <row r="50">
          <cell r="I50">
            <v>23</v>
          </cell>
          <cell r="J50">
            <v>7152.08</v>
          </cell>
        </row>
        <row r="54">
          <cell r="I54">
            <v>181</v>
          </cell>
          <cell r="J54">
            <v>70401.759999999995</v>
          </cell>
        </row>
      </sheetData>
      <sheetData sheetId="6">
        <row r="9">
          <cell r="I9">
            <v>443</v>
          </cell>
          <cell r="J9">
            <v>155734.79999999999</v>
          </cell>
        </row>
        <row r="17">
          <cell r="I17">
            <v>200</v>
          </cell>
          <cell r="J17">
            <v>64272</v>
          </cell>
        </row>
        <row r="21">
          <cell r="I21">
            <v>42</v>
          </cell>
          <cell r="J21">
            <v>16871.400000000001</v>
          </cell>
        </row>
        <row r="26">
          <cell r="I26">
            <v>1443</v>
          </cell>
          <cell r="J26">
            <v>510182.40000000002</v>
          </cell>
        </row>
        <row r="31">
          <cell r="I31">
            <v>12649</v>
          </cell>
          <cell r="J31">
            <v>5535129.5999999996</v>
          </cell>
        </row>
        <row r="38">
          <cell r="I38">
            <v>1423</v>
          </cell>
          <cell r="J38">
            <v>145988.79</v>
          </cell>
        </row>
        <row r="42">
          <cell r="I42">
            <v>240</v>
          </cell>
          <cell r="J42">
            <v>91483.6</v>
          </cell>
        </row>
        <row r="46">
          <cell r="I46">
            <v>576</v>
          </cell>
          <cell r="J46">
            <v>53592.24</v>
          </cell>
        </row>
        <row r="50">
          <cell r="I50">
            <v>27</v>
          </cell>
          <cell r="J50">
            <v>8706.8799999999992</v>
          </cell>
        </row>
        <row r="54">
          <cell r="I54">
            <v>174</v>
          </cell>
          <cell r="J54">
            <v>68456.960000000006</v>
          </cell>
        </row>
      </sheetData>
      <sheetData sheetId="7">
        <row r="9">
          <cell r="I9">
            <v>403</v>
          </cell>
          <cell r="J9">
            <v>140405.19999999998</v>
          </cell>
        </row>
        <row r="17">
          <cell r="I17">
            <v>189</v>
          </cell>
          <cell r="J17">
            <v>60737.04</v>
          </cell>
        </row>
        <row r="21">
          <cell r="I21">
            <v>41</v>
          </cell>
          <cell r="J21">
            <v>16469.7</v>
          </cell>
        </row>
        <row r="26">
          <cell r="I26">
            <v>1090</v>
          </cell>
          <cell r="J26">
            <v>382287.35999999999</v>
          </cell>
        </row>
        <row r="34">
          <cell r="I34">
            <v>17667</v>
          </cell>
          <cell r="J34">
            <v>7753636.7999999998</v>
          </cell>
        </row>
        <row r="41">
          <cell r="I41">
            <v>1625</v>
          </cell>
          <cell r="J41">
            <v>165411.81</v>
          </cell>
        </row>
        <row r="45">
          <cell r="I45">
            <v>282</v>
          </cell>
          <cell r="J45">
            <v>108186</v>
          </cell>
        </row>
        <row r="49">
          <cell r="I49">
            <v>679</v>
          </cell>
          <cell r="J49">
            <v>63125.919999999998</v>
          </cell>
        </row>
        <row r="53">
          <cell r="I53">
            <v>38</v>
          </cell>
          <cell r="J53">
            <v>11816.48</v>
          </cell>
        </row>
        <row r="57">
          <cell r="I57">
            <v>200</v>
          </cell>
          <cell r="J57">
            <v>79347.839999999997</v>
          </cell>
        </row>
      </sheetData>
      <sheetData sheetId="8">
        <row r="9">
          <cell r="I9">
            <v>314</v>
          </cell>
          <cell r="J9">
            <v>110094.39999999998</v>
          </cell>
        </row>
        <row r="17">
          <cell r="I17">
            <v>138</v>
          </cell>
          <cell r="J17">
            <v>44347.68</v>
          </cell>
        </row>
        <row r="21">
          <cell r="I21">
            <v>44</v>
          </cell>
          <cell r="J21">
            <v>17674.8</v>
          </cell>
        </row>
        <row r="27">
          <cell r="I27">
            <v>692</v>
          </cell>
          <cell r="J27">
            <v>244608</v>
          </cell>
        </row>
        <row r="34">
          <cell r="I34">
            <v>13304</v>
          </cell>
          <cell r="J34">
            <v>5820360</v>
          </cell>
        </row>
        <row r="41">
          <cell r="I41">
            <v>1306</v>
          </cell>
          <cell r="J41">
            <v>133487.04000000001</v>
          </cell>
        </row>
        <row r="45">
          <cell r="I45">
            <v>240</v>
          </cell>
          <cell r="J45">
            <v>91104</v>
          </cell>
        </row>
        <row r="49">
          <cell r="I49">
            <v>547</v>
          </cell>
          <cell r="J49">
            <v>50908</v>
          </cell>
        </row>
        <row r="53">
          <cell r="I53">
            <v>19</v>
          </cell>
          <cell r="J53">
            <v>6219.2</v>
          </cell>
        </row>
        <row r="57">
          <cell r="I57">
            <v>158</v>
          </cell>
          <cell r="J57">
            <v>62233.599999999999</v>
          </cell>
        </row>
      </sheetData>
      <sheetData sheetId="9">
        <row r="9">
          <cell r="I9">
            <v>287</v>
          </cell>
          <cell r="J9">
            <v>102778</v>
          </cell>
        </row>
        <row r="17">
          <cell r="I17">
            <v>191</v>
          </cell>
          <cell r="J17">
            <v>61379.76</v>
          </cell>
        </row>
        <row r="21">
          <cell r="I21">
            <v>41</v>
          </cell>
          <cell r="J21">
            <v>16469.7</v>
          </cell>
        </row>
        <row r="27">
          <cell r="I27">
            <v>727</v>
          </cell>
          <cell r="J27">
            <v>256838.39999999999</v>
          </cell>
        </row>
        <row r="34">
          <cell r="I34">
            <v>14970</v>
          </cell>
          <cell r="J34">
            <v>6551563.2000000011</v>
          </cell>
        </row>
        <row r="41">
          <cell r="I41">
            <v>1574</v>
          </cell>
          <cell r="J41">
            <v>160605.94</v>
          </cell>
        </row>
        <row r="45">
          <cell r="I45">
            <v>282</v>
          </cell>
          <cell r="J45">
            <v>107806.39999999999</v>
          </cell>
        </row>
        <row r="49">
          <cell r="I49">
            <v>594</v>
          </cell>
          <cell r="J49">
            <v>55258.32</v>
          </cell>
        </row>
        <row r="53">
          <cell r="I53">
            <v>23</v>
          </cell>
          <cell r="J53">
            <v>7463.04</v>
          </cell>
        </row>
        <row r="57">
          <cell r="I57">
            <v>188</v>
          </cell>
          <cell r="J57">
            <v>73513.440000000002</v>
          </cell>
        </row>
      </sheetData>
      <sheetData sheetId="10">
        <row r="9">
          <cell r="I9">
            <v>297</v>
          </cell>
          <cell r="J9">
            <v>105565.2</v>
          </cell>
        </row>
        <row r="17">
          <cell r="I17">
            <v>145</v>
          </cell>
          <cell r="J17">
            <v>46597.2</v>
          </cell>
        </row>
        <row r="21">
          <cell r="I21">
            <v>38</v>
          </cell>
          <cell r="J21">
            <v>15264.6</v>
          </cell>
        </row>
        <row r="27">
          <cell r="I27">
            <v>723</v>
          </cell>
          <cell r="J27">
            <v>252645.12</v>
          </cell>
        </row>
        <row r="34">
          <cell r="I34">
            <v>15849</v>
          </cell>
          <cell r="J34">
            <v>6939004.7999999998</v>
          </cell>
        </row>
        <row r="41">
          <cell r="I41">
            <v>1578</v>
          </cell>
          <cell r="J41">
            <v>161938.94</v>
          </cell>
        </row>
        <row r="45">
          <cell r="I45">
            <v>265</v>
          </cell>
          <cell r="J45">
            <v>100973.6</v>
          </cell>
        </row>
        <row r="49">
          <cell r="I49">
            <v>591</v>
          </cell>
          <cell r="J49">
            <v>54795.519999999997</v>
          </cell>
        </row>
        <row r="53">
          <cell r="I53">
            <v>25</v>
          </cell>
          <cell r="J53">
            <v>8084.96</v>
          </cell>
        </row>
        <row r="57">
          <cell r="I57">
            <v>156</v>
          </cell>
          <cell r="J57">
            <v>60677.760000000002</v>
          </cell>
        </row>
      </sheetData>
      <sheetData sheetId="11">
        <row r="9">
          <cell r="I9">
            <v>269</v>
          </cell>
          <cell r="J9">
            <v>93719.6</v>
          </cell>
        </row>
        <row r="17">
          <cell r="I17">
            <v>165</v>
          </cell>
          <cell r="J17">
            <v>53024.4</v>
          </cell>
        </row>
        <row r="21">
          <cell r="I21">
            <v>37</v>
          </cell>
          <cell r="J21">
            <v>14862.9</v>
          </cell>
        </row>
        <row r="27">
          <cell r="I27">
            <v>514</v>
          </cell>
          <cell r="J27">
            <v>180660.48000000001</v>
          </cell>
        </row>
        <row r="34">
          <cell r="I34">
            <v>15001</v>
          </cell>
          <cell r="J34">
            <v>6562920</v>
          </cell>
        </row>
        <row r="41">
          <cell r="I41">
            <v>1440</v>
          </cell>
          <cell r="J41">
            <v>147649.48000000001</v>
          </cell>
        </row>
        <row r="45">
          <cell r="I45">
            <v>257</v>
          </cell>
          <cell r="J45">
            <v>97936.8</v>
          </cell>
        </row>
        <row r="49">
          <cell r="I49">
            <v>545</v>
          </cell>
          <cell r="J49">
            <v>50445.2</v>
          </cell>
        </row>
        <row r="53">
          <cell r="I53">
            <v>19</v>
          </cell>
          <cell r="J53">
            <v>6219.2</v>
          </cell>
        </row>
        <row r="57">
          <cell r="I57">
            <v>171</v>
          </cell>
          <cell r="J57">
            <v>66512.160000000003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OCT 2023"/>
      <sheetName val="NOV 2023"/>
      <sheetName val="DEC 2023"/>
      <sheetName val="JAN 2024"/>
      <sheetName val="FEB 2024"/>
      <sheetName val="MAR 2024"/>
      <sheetName val="APR 2024"/>
      <sheetName val="MAY 2024"/>
      <sheetName val="JUN 2024"/>
      <sheetName val="JUL 2024"/>
      <sheetName val="AUG 2024"/>
      <sheetName val="SEP 2024"/>
    </sheetNames>
    <sheetDataSet>
      <sheetData sheetId="0" refreshError="1">
        <row r="12">
          <cell r="I12">
            <v>93</v>
          </cell>
          <cell r="J12">
            <v>32401.199999999997</v>
          </cell>
        </row>
        <row r="18">
          <cell r="I18">
            <v>889</v>
          </cell>
          <cell r="J18">
            <v>420908.4</v>
          </cell>
        </row>
        <row r="24">
          <cell r="I24">
            <v>8</v>
          </cell>
          <cell r="J24">
            <v>2487.6799999999998</v>
          </cell>
        </row>
        <row r="30">
          <cell r="I30">
            <v>92</v>
          </cell>
          <cell r="J30">
            <v>39994.239999999998</v>
          </cell>
        </row>
        <row r="35">
          <cell r="I35">
            <v>341</v>
          </cell>
          <cell r="J35">
            <v>119857.92</v>
          </cell>
        </row>
        <row r="40">
          <cell r="I40">
            <v>3501</v>
          </cell>
          <cell r="J40">
            <v>1534041.5999999999</v>
          </cell>
        </row>
        <row r="47">
          <cell r="I47">
            <v>471</v>
          </cell>
          <cell r="J47">
            <v>47731.44</v>
          </cell>
        </row>
        <row r="52">
          <cell r="I52">
            <v>226</v>
          </cell>
          <cell r="J52">
            <v>20918.560000000001</v>
          </cell>
        </row>
        <row r="59">
          <cell r="I59">
            <v>12</v>
          </cell>
          <cell r="J59">
            <v>3605.4</v>
          </cell>
        </row>
        <row r="66">
          <cell r="I66">
            <v>100</v>
          </cell>
          <cell r="J66">
            <v>31200</v>
          </cell>
        </row>
      </sheetData>
      <sheetData sheetId="1" refreshError="1">
        <row r="12">
          <cell r="I12">
            <v>67</v>
          </cell>
          <cell r="J12">
            <v>23342.799999999999</v>
          </cell>
        </row>
        <row r="18">
          <cell r="I18">
            <v>885</v>
          </cell>
          <cell r="J18">
            <v>420436</v>
          </cell>
        </row>
        <row r="24">
          <cell r="I24">
            <v>12</v>
          </cell>
          <cell r="J24">
            <v>3731.52</v>
          </cell>
        </row>
        <row r="30">
          <cell r="I30">
            <v>85</v>
          </cell>
          <cell r="J30">
            <v>37820.639999999999</v>
          </cell>
        </row>
        <row r="35">
          <cell r="I35">
            <v>318</v>
          </cell>
          <cell r="J35">
            <v>111820.8</v>
          </cell>
        </row>
        <row r="41">
          <cell r="I41">
            <v>4535</v>
          </cell>
          <cell r="J41">
            <v>1988750.4</v>
          </cell>
        </row>
        <row r="48">
          <cell r="I48">
            <v>585</v>
          </cell>
          <cell r="J48">
            <v>59059.32</v>
          </cell>
        </row>
        <row r="52">
          <cell r="I52">
            <v>256</v>
          </cell>
          <cell r="J52">
            <v>23787.919999999998</v>
          </cell>
        </row>
        <row r="60">
          <cell r="I60">
            <v>10</v>
          </cell>
          <cell r="J60">
            <v>3004.5</v>
          </cell>
        </row>
        <row r="68">
          <cell r="I68">
            <v>124</v>
          </cell>
          <cell r="J68">
            <v>39000</v>
          </cell>
        </row>
      </sheetData>
      <sheetData sheetId="2" refreshError="1">
        <row r="12">
          <cell r="I12">
            <v>93</v>
          </cell>
          <cell r="J12">
            <v>32401.200000000001</v>
          </cell>
        </row>
        <row r="18">
          <cell r="I18">
            <v>824</v>
          </cell>
          <cell r="J18">
            <v>391619.6</v>
          </cell>
        </row>
        <row r="24">
          <cell r="I24">
            <v>12</v>
          </cell>
          <cell r="J24">
            <v>3731.52</v>
          </cell>
        </row>
        <row r="30">
          <cell r="I30">
            <v>50</v>
          </cell>
          <cell r="J30">
            <v>21736</v>
          </cell>
        </row>
        <row r="35">
          <cell r="I35">
            <v>251</v>
          </cell>
          <cell r="J35">
            <v>87709.440000000002</v>
          </cell>
        </row>
        <row r="41">
          <cell r="I41">
            <v>3843</v>
          </cell>
          <cell r="J41">
            <v>1682116.8</v>
          </cell>
        </row>
        <row r="48">
          <cell r="I48">
            <v>490</v>
          </cell>
          <cell r="J48">
            <v>49121.279999999999</v>
          </cell>
        </row>
        <row r="52">
          <cell r="I52">
            <v>237</v>
          </cell>
        </row>
        <row r="53">
          <cell r="J53">
            <v>22121.84</v>
          </cell>
        </row>
        <row r="60">
          <cell r="I60">
            <v>3</v>
          </cell>
          <cell r="J60">
            <v>901.35</v>
          </cell>
        </row>
        <row r="68">
          <cell r="I68">
            <v>89</v>
          </cell>
          <cell r="J68">
            <v>28392</v>
          </cell>
        </row>
      </sheetData>
      <sheetData sheetId="3" refreshError="1">
        <row r="12">
          <cell r="I12">
            <v>83</v>
          </cell>
          <cell r="J12">
            <v>29614</v>
          </cell>
        </row>
        <row r="18">
          <cell r="I18">
            <v>908</v>
          </cell>
          <cell r="J18">
            <v>430828.79999999999</v>
          </cell>
        </row>
        <row r="24">
          <cell r="I24">
            <v>4</v>
          </cell>
          <cell r="J24">
            <v>1243.8399999999999</v>
          </cell>
        </row>
        <row r="30">
          <cell r="I30">
            <v>71</v>
          </cell>
          <cell r="J30">
            <v>30865.120000000003</v>
          </cell>
        </row>
        <row r="35">
          <cell r="I35">
            <v>243</v>
          </cell>
          <cell r="J35">
            <v>84913.919999999998</v>
          </cell>
        </row>
        <row r="41">
          <cell r="I41">
            <v>4655</v>
          </cell>
          <cell r="J41">
            <v>2036361.6</v>
          </cell>
        </row>
        <row r="48">
          <cell r="I48">
            <v>563</v>
          </cell>
          <cell r="J48">
            <v>56509.440000000002</v>
          </cell>
        </row>
        <row r="52">
          <cell r="I52">
            <v>260</v>
          </cell>
          <cell r="J52">
            <v>24065.599999999999</v>
          </cell>
        </row>
        <row r="60">
          <cell r="I60">
            <v>11</v>
          </cell>
          <cell r="J60">
            <v>3304.95</v>
          </cell>
        </row>
        <row r="68">
          <cell r="I68">
            <v>91</v>
          </cell>
          <cell r="J68">
            <v>28704</v>
          </cell>
        </row>
      </sheetData>
      <sheetData sheetId="4" refreshError="1">
        <row r="12">
          <cell r="I12">
            <v>85</v>
          </cell>
          <cell r="J12">
            <v>29614</v>
          </cell>
        </row>
        <row r="18">
          <cell r="I18">
            <v>1010</v>
          </cell>
          <cell r="J18">
            <v>478068.8</v>
          </cell>
        </row>
        <row r="24">
          <cell r="I24">
            <v>8</v>
          </cell>
          <cell r="J24">
            <v>2487.6799999999998</v>
          </cell>
        </row>
        <row r="30">
          <cell r="I30">
            <v>71</v>
          </cell>
          <cell r="J30">
            <v>30865.120000000003</v>
          </cell>
        </row>
        <row r="35">
          <cell r="I35">
            <v>270</v>
          </cell>
          <cell r="J35">
            <v>95746.559999999998</v>
          </cell>
        </row>
        <row r="41">
          <cell r="I41">
            <v>4386</v>
          </cell>
          <cell r="J41">
            <v>1924540.8</v>
          </cell>
        </row>
        <row r="48">
          <cell r="I48">
            <v>536</v>
          </cell>
          <cell r="J48">
            <v>53713.919999999998</v>
          </cell>
        </row>
        <row r="52">
          <cell r="I52">
            <v>280</v>
          </cell>
          <cell r="J52">
            <v>26101.919999999998</v>
          </cell>
        </row>
        <row r="60">
          <cell r="I60">
            <v>10</v>
          </cell>
          <cell r="J60">
            <v>3004.5</v>
          </cell>
        </row>
        <row r="68">
          <cell r="I68">
            <v>168</v>
          </cell>
          <cell r="J68">
            <v>52416</v>
          </cell>
        </row>
      </sheetData>
      <sheetData sheetId="5" refreshError="1">
        <row r="12">
          <cell r="I12">
            <v>78</v>
          </cell>
          <cell r="J12">
            <v>27175.199999999997</v>
          </cell>
        </row>
        <row r="18">
          <cell r="I18">
            <v>1029</v>
          </cell>
          <cell r="J18">
            <v>488934</v>
          </cell>
        </row>
        <row r="24">
          <cell r="I24">
            <v>4</v>
          </cell>
          <cell r="J24">
            <v>1243.8399999999999</v>
          </cell>
        </row>
        <row r="30">
          <cell r="I30">
            <v>63</v>
          </cell>
          <cell r="J30">
            <v>27387.360000000001</v>
          </cell>
        </row>
        <row r="35">
          <cell r="I35">
            <v>253</v>
          </cell>
          <cell r="J35">
            <v>88408.320000000007</v>
          </cell>
        </row>
        <row r="41">
          <cell r="I41">
            <v>4751</v>
          </cell>
          <cell r="J41">
            <v>2075236.8</v>
          </cell>
        </row>
        <row r="48">
          <cell r="I48">
            <v>533</v>
          </cell>
          <cell r="J48">
            <v>53514.239999999998</v>
          </cell>
        </row>
        <row r="52">
          <cell r="I52">
            <v>272</v>
          </cell>
          <cell r="J52">
            <v>25454</v>
          </cell>
        </row>
        <row r="60">
          <cell r="I60">
            <v>4</v>
          </cell>
          <cell r="J60">
            <v>1201.8</v>
          </cell>
        </row>
        <row r="68">
          <cell r="I68">
            <v>97</v>
          </cell>
          <cell r="J68">
            <v>30264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OCT 2023"/>
      <sheetName val="NOV 2023"/>
      <sheetName val="DEC 2023"/>
      <sheetName val="JAN 2024"/>
      <sheetName val="FEB 2024"/>
      <sheetName val="MAR 2024"/>
      <sheetName val="APR 2024"/>
      <sheetName val="MAY 2024"/>
      <sheetName val="JUN 2024"/>
      <sheetName val="JUL 2024"/>
      <sheetName val="AUG 2024"/>
      <sheetName val="SEP 2024"/>
    </sheetNames>
    <sheetDataSet>
      <sheetData sheetId="0"/>
      <sheetData sheetId="1"/>
      <sheetData sheetId="2"/>
      <sheetData sheetId="3"/>
      <sheetData sheetId="4"/>
      <sheetData sheetId="5"/>
      <sheetData sheetId="6">
        <row r="12">
          <cell r="I12">
            <v>75</v>
          </cell>
        </row>
        <row r="18">
          <cell r="I18">
            <v>1098</v>
          </cell>
          <cell r="J18">
            <v>521529.59999999998</v>
          </cell>
        </row>
        <row r="24">
          <cell r="I24">
            <v>14</v>
          </cell>
          <cell r="J24">
            <v>4353.4399999999996</v>
          </cell>
        </row>
        <row r="30">
          <cell r="I30">
            <v>66</v>
          </cell>
          <cell r="J30">
            <v>28691.52</v>
          </cell>
        </row>
        <row r="35">
          <cell r="I35">
            <v>235</v>
          </cell>
          <cell r="J35">
            <v>82118.399999999994</v>
          </cell>
        </row>
        <row r="41">
          <cell r="I41">
            <v>4794</v>
          </cell>
          <cell r="J41">
            <v>2099697.6</v>
          </cell>
        </row>
        <row r="48">
          <cell r="I48">
            <v>546</v>
          </cell>
          <cell r="J48">
            <v>54912</v>
          </cell>
        </row>
        <row r="52">
          <cell r="I52">
            <v>309</v>
          </cell>
          <cell r="J52">
            <v>28601.040000000001</v>
          </cell>
        </row>
        <row r="60">
          <cell r="I60">
            <v>5</v>
          </cell>
          <cell r="J60">
            <v>1502.25</v>
          </cell>
        </row>
        <row r="68">
          <cell r="I68">
            <v>121</v>
          </cell>
          <cell r="J68">
            <v>38064</v>
          </cell>
        </row>
      </sheetData>
      <sheetData sheetId="7">
        <row r="12">
          <cell r="J12">
            <v>23691.200000000001</v>
          </cell>
        </row>
        <row r="14">
          <cell r="I14">
            <v>87</v>
          </cell>
          <cell r="J14">
            <v>47034</v>
          </cell>
        </row>
        <row r="20">
          <cell r="I20">
            <v>1097</v>
          </cell>
          <cell r="J20">
            <v>518222.80000000005</v>
          </cell>
        </row>
        <row r="26">
          <cell r="I26">
            <v>6</v>
          </cell>
          <cell r="J26">
            <v>1865.7599999999998</v>
          </cell>
        </row>
        <row r="32">
          <cell r="I32">
            <v>65</v>
          </cell>
          <cell r="J32">
            <v>28256.799999999999</v>
          </cell>
        </row>
        <row r="36">
          <cell r="I36">
            <v>272</v>
          </cell>
          <cell r="J36">
            <v>95746.559999999998</v>
          </cell>
        </row>
        <row r="43">
          <cell r="I43">
            <v>4967</v>
          </cell>
          <cell r="J43">
            <v>2176137.6</v>
          </cell>
        </row>
        <row r="50">
          <cell r="I50">
            <v>593</v>
          </cell>
          <cell r="J50">
            <v>59205.119999999995</v>
          </cell>
        </row>
        <row r="55">
          <cell r="I55">
            <v>335</v>
          </cell>
          <cell r="J55">
            <v>31285.279999999999</v>
          </cell>
        </row>
        <row r="62">
          <cell r="I62">
            <v>16</v>
          </cell>
          <cell r="J62">
            <v>4807.2</v>
          </cell>
        </row>
        <row r="71">
          <cell r="I71">
            <v>126</v>
          </cell>
          <cell r="J71">
            <v>39312</v>
          </cell>
        </row>
      </sheetData>
      <sheetData sheetId="8">
        <row r="14">
          <cell r="I14">
            <v>66</v>
          </cell>
          <cell r="J14">
            <v>23691.200000000001</v>
          </cell>
        </row>
        <row r="20">
          <cell r="I20">
            <v>972</v>
          </cell>
          <cell r="J20">
            <v>460117.60000000003</v>
          </cell>
        </row>
        <row r="26">
          <cell r="I26">
            <v>5</v>
          </cell>
          <cell r="J26">
            <v>1554.8</v>
          </cell>
        </row>
        <row r="32">
          <cell r="I32">
            <v>62</v>
          </cell>
          <cell r="J32">
            <v>26952.639999999999</v>
          </cell>
        </row>
        <row r="36">
          <cell r="I36">
            <v>177</v>
          </cell>
          <cell r="J36">
            <v>61850.879999999997</v>
          </cell>
        </row>
        <row r="43">
          <cell r="I43">
            <v>3781</v>
          </cell>
          <cell r="J43">
            <v>1654161.5999999999</v>
          </cell>
        </row>
        <row r="50">
          <cell r="I50">
            <v>443</v>
          </cell>
          <cell r="J50">
            <v>44328.959999999999</v>
          </cell>
        </row>
        <row r="55">
          <cell r="I55">
            <v>236</v>
          </cell>
          <cell r="J55">
            <v>21844.16</v>
          </cell>
        </row>
        <row r="62">
          <cell r="I62">
            <v>5</v>
          </cell>
          <cell r="J62">
            <v>1502.25</v>
          </cell>
        </row>
        <row r="71">
          <cell r="I71">
            <v>108</v>
          </cell>
          <cell r="J71">
            <v>33696</v>
          </cell>
        </row>
      </sheetData>
      <sheetData sheetId="9">
        <row r="14">
          <cell r="I14">
            <v>61</v>
          </cell>
          <cell r="J14">
            <v>21252.399999999998</v>
          </cell>
        </row>
        <row r="20">
          <cell r="I20">
            <v>1182</v>
          </cell>
          <cell r="J20">
            <v>560266.4</v>
          </cell>
        </row>
        <row r="26">
          <cell r="I26">
            <v>3</v>
          </cell>
          <cell r="J26">
            <v>932.88</v>
          </cell>
        </row>
        <row r="32">
          <cell r="I32">
            <v>99</v>
          </cell>
          <cell r="J32">
            <v>43037.279999999999</v>
          </cell>
        </row>
        <row r="36">
          <cell r="I36">
            <v>182</v>
          </cell>
          <cell r="J36">
            <v>63598.080000000002</v>
          </cell>
        </row>
        <row r="43">
          <cell r="I43">
            <v>4402</v>
          </cell>
          <cell r="J43">
            <v>1927161.6</v>
          </cell>
        </row>
        <row r="50">
          <cell r="I50">
            <v>500</v>
          </cell>
          <cell r="J50">
            <v>50419.199999999997</v>
          </cell>
        </row>
        <row r="55">
          <cell r="I55">
            <v>285</v>
          </cell>
          <cell r="J55">
            <v>26472.16</v>
          </cell>
        </row>
        <row r="62">
          <cell r="I62">
            <v>5</v>
          </cell>
          <cell r="J62">
            <v>1502.25</v>
          </cell>
        </row>
        <row r="71">
          <cell r="I71">
            <v>123</v>
          </cell>
          <cell r="J71">
            <v>38376</v>
          </cell>
        </row>
      </sheetData>
      <sheetData sheetId="10">
        <row r="14">
          <cell r="I14">
            <v>83</v>
          </cell>
          <cell r="J14">
            <v>29614</v>
          </cell>
        </row>
        <row r="20">
          <cell r="I20">
            <v>1018</v>
          </cell>
          <cell r="J20">
            <v>480903.20000000007</v>
          </cell>
        </row>
        <row r="26">
          <cell r="I26">
            <v>4</v>
          </cell>
          <cell r="J26">
            <v>1243.8399999999999</v>
          </cell>
        </row>
        <row r="32">
          <cell r="I32">
            <v>58</v>
          </cell>
          <cell r="J32">
            <v>25213.760000000002</v>
          </cell>
        </row>
        <row r="36">
          <cell r="I36">
            <v>166</v>
          </cell>
          <cell r="J36">
            <v>58007.040000000001</v>
          </cell>
        </row>
        <row r="44">
          <cell r="I44">
            <v>4592</v>
          </cell>
          <cell r="J44">
            <v>2009280</v>
          </cell>
        </row>
        <row r="51">
          <cell r="I51">
            <v>544</v>
          </cell>
          <cell r="J51">
            <v>54412.800000000003</v>
          </cell>
        </row>
        <row r="55">
          <cell r="I55">
            <v>252</v>
          </cell>
          <cell r="J55">
            <v>23510.240000000002</v>
          </cell>
        </row>
        <row r="63">
          <cell r="I63">
            <v>10</v>
          </cell>
          <cell r="J63">
            <v>3004.5</v>
          </cell>
        </row>
        <row r="72">
          <cell r="I72">
            <v>106</v>
          </cell>
          <cell r="J72">
            <v>33072</v>
          </cell>
        </row>
      </sheetData>
      <sheetData sheetId="11">
        <row r="14">
          <cell r="I14">
            <v>85</v>
          </cell>
          <cell r="J14">
            <v>29614</v>
          </cell>
        </row>
        <row r="20">
          <cell r="I20">
            <v>1080</v>
          </cell>
          <cell r="J20">
            <v>511136.8</v>
          </cell>
        </row>
        <row r="26">
          <cell r="I26">
            <v>4</v>
          </cell>
          <cell r="J26">
            <v>1243.8399999999999</v>
          </cell>
        </row>
        <row r="32">
          <cell r="I32">
            <v>80</v>
          </cell>
          <cell r="J32">
            <v>34777.599999999999</v>
          </cell>
        </row>
        <row r="36">
          <cell r="I36">
            <v>140</v>
          </cell>
          <cell r="J36">
            <v>49620.480000000003</v>
          </cell>
        </row>
        <row r="44">
          <cell r="I44">
            <v>4352</v>
          </cell>
          <cell r="J44">
            <v>1902264</v>
          </cell>
        </row>
        <row r="51">
          <cell r="I51">
            <v>562</v>
          </cell>
          <cell r="J51">
            <v>56209.919999999998</v>
          </cell>
        </row>
        <row r="56">
          <cell r="I56">
            <v>273</v>
          </cell>
          <cell r="J56">
            <v>25454</v>
          </cell>
        </row>
        <row r="62">
          <cell r="I62">
            <v>5</v>
          </cell>
          <cell r="J62">
            <v>1502.25</v>
          </cell>
        </row>
        <row r="71">
          <cell r="I71">
            <v>120</v>
          </cell>
          <cell r="J71">
            <v>37440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OCT 2023"/>
      <sheetName val="NOV 2023"/>
      <sheetName val="DEC 2023"/>
      <sheetName val="JAN 2024"/>
      <sheetName val="FEB 2024"/>
      <sheetName val="MAR 2024"/>
      <sheetName val="APR 2024"/>
      <sheetName val="MAY 2024"/>
      <sheetName val="JUN 2024"/>
      <sheetName val="JUL 2024"/>
      <sheetName val="AUG 2024"/>
      <sheetName val="SEP 2024"/>
    </sheetNames>
    <sheetDataSet>
      <sheetData sheetId="0">
        <row r="10">
          <cell r="I10">
            <v>2464</v>
          </cell>
          <cell r="J10">
            <v>919981.6399999999</v>
          </cell>
        </row>
        <row r="17">
          <cell r="I17">
            <v>666</v>
          </cell>
          <cell r="J17">
            <v>229474.68</v>
          </cell>
        </row>
        <row r="23">
          <cell r="I23">
            <v>329</v>
          </cell>
          <cell r="J23">
            <v>154435.89000000001</v>
          </cell>
        </row>
        <row r="29">
          <cell r="I29">
            <v>2808</v>
          </cell>
          <cell r="J29">
            <v>1077916.8</v>
          </cell>
        </row>
        <row r="39">
          <cell r="I39">
            <v>31681</v>
          </cell>
          <cell r="J39">
            <v>15009819.440000001</v>
          </cell>
        </row>
        <row r="47">
          <cell r="I47">
            <v>3833</v>
          </cell>
          <cell r="J47">
            <v>565798.39</v>
          </cell>
        </row>
        <row r="54">
          <cell r="I54">
            <v>1695</v>
          </cell>
          <cell r="J54">
            <v>1261205.28</v>
          </cell>
        </row>
        <row r="59">
          <cell r="I59">
            <v>2021</v>
          </cell>
          <cell r="J59">
            <v>203448.95999999999</v>
          </cell>
        </row>
        <row r="64">
          <cell r="I64">
            <v>205</v>
          </cell>
          <cell r="J64">
            <v>63813.96</v>
          </cell>
        </row>
        <row r="68">
          <cell r="I68">
            <v>384</v>
          </cell>
          <cell r="J68">
            <v>149126.39999999999</v>
          </cell>
        </row>
        <row r="72">
          <cell r="I72">
            <v>75</v>
          </cell>
          <cell r="J72">
            <v>26147.040000000001</v>
          </cell>
        </row>
      </sheetData>
      <sheetData sheetId="1">
        <row r="10">
          <cell r="I10">
            <v>2242</v>
          </cell>
          <cell r="J10">
            <v>836684.99999999988</v>
          </cell>
        </row>
        <row r="17">
          <cell r="I17">
            <v>749</v>
          </cell>
          <cell r="J17">
            <v>259062.12</v>
          </cell>
        </row>
        <row r="21">
          <cell r="I21">
            <v>360</v>
          </cell>
          <cell r="J21">
            <v>168987.6</v>
          </cell>
        </row>
        <row r="28">
          <cell r="I28">
            <v>2781</v>
          </cell>
          <cell r="J28">
            <v>1065302.8799999999</v>
          </cell>
        </row>
        <row r="36">
          <cell r="I36">
            <v>31808</v>
          </cell>
          <cell r="J36">
            <v>15072699.18</v>
          </cell>
        </row>
        <row r="44">
          <cell r="I44">
            <v>3800</v>
          </cell>
          <cell r="J44">
            <v>557050.32000000007</v>
          </cell>
        </row>
        <row r="51">
          <cell r="I51">
            <v>2120</v>
          </cell>
          <cell r="J51">
            <v>1586836.84</v>
          </cell>
        </row>
        <row r="56">
          <cell r="I56">
            <v>1924</v>
          </cell>
          <cell r="J56">
            <v>194018.88</v>
          </cell>
        </row>
        <row r="61">
          <cell r="I61">
            <v>160</v>
          </cell>
          <cell r="J61">
            <v>49324.800000000003</v>
          </cell>
        </row>
        <row r="65">
          <cell r="I65">
            <v>470</v>
          </cell>
          <cell r="J65">
            <v>183689.55</v>
          </cell>
        </row>
        <row r="69">
          <cell r="I69">
            <v>42</v>
          </cell>
          <cell r="J69">
            <v>14449.68</v>
          </cell>
        </row>
      </sheetData>
      <sheetData sheetId="2">
        <row r="10">
          <cell r="I10">
            <v>1957</v>
          </cell>
          <cell r="J10">
            <v>734795.35999999987</v>
          </cell>
        </row>
        <row r="17">
          <cell r="I17">
            <v>627</v>
          </cell>
          <cell r="J17">
            <v>216745.2</v>
          </cell>
        </row>
        <row r="21">
          <cell r="I21">
            <v>274</v>
          </cell>
          <cell r="J21">
            <v>129557.16</v>
          </cell>
        </row>
        <row r="28">
          <cell r="I28">
            <v>2419</v>
          </cell>
          <cell r="J28">
            <v>927696.48</v>
          </cell>
        </row>
        <row r="36">
          <cell r="I36">
            <v>28677</v>
          </cell>
          <cell r="J36">
            <v>13576823.26</v>
          </cell>
        </row>
        <row r="44">
          <cell r="I44">
            <v>3504</v>
          </cell>
          <cell r="J44">
            <v>512421.71000000008</v>
          </cell>
        </row>
        <row r="51">
          <cell r="I51">
            <v>1712</v>
          </cell>
          <cell r="J51">
            <v>1277739.48</v>
          </cell>
        </row>
        <row r="56">
          <cell r="I56">
            <v>1769</v>
          </cell>
          <cell r="J56">
            <v>178368.96</v>
          </cell>
        </row>
        <row r="61">
          <cell r="I61">
            <v>166</v>
          </cell>
          <cell r="J61">
            <v>51482.76</v>
          </cell>
        </row>
        <row r="65">
          <cell r="I65">
            <v>430</v>
          </cell>
          <cell r="J65">
            <v>168155.55</v>
          </cell>
        </row>
        <row r="69">
          <cell r="I69">
            <v>46</v>
          </cell>
          <cell r="J69">
            <v>15825.84</v>
          </cell>
        </row>
      </sheetData>
      <sheetData sheetId="3">
        <row r="10">
          <cell r="I10">
            <v>2216</v>
          </cell>
          <cell r="J10">
            <v>827016.6399999999</v>
          </cell>
        </row>
        <row r="17">
          <cell r="I17">
            <v>664</v>
          </cell>
          <cell r="J17">
            <v>229818.72000000003</v>
          </cell>
        </row>
        <row r="21">
          <cell r="I21">
            <v>360</v>
          </cell>
          <cell r="J21">
            <v>169926.42</v>
          </cell>
        </row>
        <row r="28">
          <cell r="I28">
            <v>2684</v>
          </cell>
          <cell r="J28">
            <v>1027843.3599999999</v>
          </cell>
        </row>
        <row r="36">
          <cell r="I36">
            <v>32969</v>
          </cell>
          <cell r="J36">
            <v>15600321.66</v>
          </cell>
        </row>
        <row r="44">
          <cell r="I44">
            <v>3999</v>
          </cell>
          <cell r="J44">
            <v>580882.44999999995</v>
          </cell>
        </row>
        <row r="51">
          <cell r="I51">
            <v>1954</v>
          </cell>
          <cell r="J51">
            <v>1458749.56</v>
          </cell>
        </row>
        <row r="56">
          <cell r="I56">
            <v>1968</v>
          </cell>
          <cell r="J56">
            <v>197630.4</v>
          </cell>
        </row>
        <row r="61">
          <cell r="I61">
            <v>226</v>
          </cell>
          <cell r="J61">
            <v>69979.56</v>
          </cell>
        </row>
        <row r="65">
          <cell r="I65">
            <v>440</v>
          </cell>
          <cell r="J65">
            <v>171262.35</v>
          </cell>
        </row>
        <row r="69">
          <cell r="I69">
            <v>60</v>
          </cell>
          <cell r="J69">
            <v>20986.44</v>
          </cell>
        </row>
      </sheetData>
      <sheetData sheetId="4">
        <row r="10">
          <cell r="I10">
            <v>2252</v>
          </cell>
          <cell r="J10">
            <v>839288.0199999999</v>
          </cell>
        </row>
        <row r="17">
          <cell r="I17">
            <v>723</v>
          </cell>
          <cell r="J17">
            <v>249084.96000000002</v>
          </cell>
        </row>
        <row r="21">
          <cell r="I21">
            <v>344</v>
          </cell>
          <cell r="J21">
            <v>161477.04</v>
          </cell>
        </row>
        <row r="28">
          <cell r="I28">
            <v>2469</v>
          </cell>
          <cell r="J28">
            <v>945279.52</v>
          </cell>
        </row>
        <row r="36">
          <cell r="I36">
            <v>33279</v>
          </cell>
          <cell r="J36">
            <v>15755393.5</v>
          </cell>
        </row>
        <row r="44">
          <cell r="I44">
            <v>3762</v>
          </cell>
          <cell r="J44">
            <v>542740.42000000004</v>
          </cell>
        </row>
        <row r="51">
          <cell r="I51">
            <v>1842</v>
          </cell>
          <cell r="J51">
            <v>1379339.64</v>
          </cell>
        </row>
        <row r="56">
          <cell r="I56">
            <v>1950</v>
          </cell>
          <cell r="J56">
            <v>196827.84</v>
          </cell>
        </row>
        <row r="61">
          <cell r="I61">
            <v>171</v>
          </cell>
          <cell r="J61">
            <v>53332.44</v>
          </cell>
        </row>
        <row r="65">
          <cell r="I65">
            <v>401</v>
          </cell>
          <cell r="J65">
            <v>156116.70000000001</v>
          </cell>
        </row>
        <row r="69">
          <cell r="I69">
            <v>59</v>
          </cell>
          <cell r="J69">
            <v>20298.36</v>
          </cell>
        </row>
      </sheetData>
      <sheetData sheetId="5">
        <row r="10">
          <cell r="I10">
            <v>2203</v>
          </cell>
          <cell r="J10">
            <v>821066.88</v>
          </cell>
        </row>
        <row r="17">
          <cell r="I17">
            <v>660</v>
          </cell>
          <cell r="J17">
            <v>228098.52000000002</v>
          </cell>
        </row>
        <row r="21">
          <cell r="I21">
            <v>327</v>
          </cell>
          <cell r="J21">
            <v>154435.89000000001</v>
          </cell>
        </row>
        <row r="28">
          <cell r="I28">
            <v>2447</v>
          </cell>
          <cell r="J28">
            <v>936870.24</v>
          </cell>
        </row>
        <row r="36">
          <cell r="I36">
            <v>33725</v>
          </cell>
          <cell r="J36">
            <v>15961052.800000001</v>
          </cell>
        </row>
        <row r="44">
          <cell r="I44">
            <v>3842</v>
          </cell>
          <cell r="J44">
            <v>559234</v>
          </cell>
        </row>
        <row r="51">
          <cell r="I51">
            <v>1913</v>
          </cell>
          <cell r="J51">
            <v>1423003.24</v>
          </cell>
        </row>
        <row r="56">
          <cell r="I56">
            <v>1951</v>
          </cell>
          <cell r="J56">
            <v>196727.52</v>
          </cell>
        </row>
        <row r="61">
          <cell r="I61">
            <v>165</v>
          </cell>
          <cell r="J61">
            <v>50866.2</v>
          </cell>
        </row>
        <row r="65">
          <cell r="I65">
            <v>411</v>
          </cell>
          <cell r="J65">
            <v>159611.85</v>
          </cell>
        </row>
        <row r="69">
          <cell r="I69">
            <v>62</v>
          </cell>
          <cell r="J69">
            <v>21330.48</v>
          </cell>
        </row>
      </sheetData>
      <sheetData sheetId="6">
        <row r="10">
          <cell r="I10">
            <v>2213</v>
          </cell>
          <cell r="J10">
            <v>824413.62</v>
          </cell>
        </row>
        <row r="17">
          <cell r="I17">
            <v>659</v>
          </cell>
          <cell r="J17">
            <v>227410.44</v>
          </cell>
        </row>
        <row r="21">
          <cell r="I21">
            <v>327</v>
          </cell>
          <cell r="J21">
            <v>153497.07</v>
          </cell>
        </row>
        <row r="28">
          <cell r="I28">
            <v>2235</v>
          </cell>
          <cell r="J28">
            <v>857746.56</v>
          </cell>
        </row>
        <row r="36">
          <cell r="I36">
            <v>35598</v>
          </cell>
          <cell r="J36">
            <v>16863589.82</v>
          </cell>
        </row>
        <row r="44">
          <cell r="I44">
            <v>3731</v>
          </cell>
          <cell r="J44">
            <v>541797.39</v>
          </cell>
        </row>
        <row r="51">
          <cell r="I51">
            <v>1901</v>
          </cell>
          <cell r="J51">
            <v>1425807.8</v>
          </cell>
        </row>
        <row r="56">
          <cell r="I56">
            <v>2102</v>
          </cell>
          <cell r="J56">
            <v>211775.52</v>
          </cell>
        </row>
        <row r="61">
          <cell r="I61">
            <v>205</v>
          </cell>
          <cell r="J61">
            <v>63197.399999999994</v>
          </cell>
        </row>
        <row r="65">
          <cell r="I65">
            <v>461</v>
          </cell>
          <cell r="J65">
            <v>179029.35</v>
          </cell>
        </row>
        <row r="69">
          <cell r="I69">
            <v>65</v>
          </cell>
          <cell r="J69">
            <v>22362.6</v>
          </cell>
        </row>
      </sheetData>
      <sheetData sheetId="7">
        <row r="9">
          <cell r="I9">
            <v>2146</v>
          </cell>
          <cell r="J9">
            <v>798755.28</v>
          </cell>
        </row>
        <row r="15">
          <cell r="I15">
            <v>813</v>
          </cell>
          <cell r="J15">
            <v>281080.68</v>
          </cell>
        </row>
        <row r="20">
          <cell r="I20">
            <v>369</v>
          </cell>
          <cell r="J20">
            <v>173212.29</v>
          </cell>
        </row>
        <row r="26">
          <cell r="I26">
            <v>3609</v>
          </cell>
          <cell r="J26">
            <v>1382562.08</v>
          </cell>
        </row>
        <row r="34">
          <cell r="I34">
            <v>33069</v>
          </cell>
          <cell r="J34">
            <v>15653273.02</v>
          </cell>
        </row>
        <row r="40">
          <cell r="I40">
            <v>3613</v>
          </cell>
          <cell r="J40">
            <v>527950.80000000005</v>
          </cell>
        </row>
        <row r="47">
          <cell r="I47">
            <v>2087</v>
          </cell>
          <cell r="J47">
            <v>1559073.72</v>
          </cell>
        </row>
        <row r="52">
          <cell r="I52">
            <v>1913</v>
          </cell>
          <cell r="J52">
            <v>192714.72</v>
          </cell>
        </row>
        <row r="56">
          <cell r="I56">
            <v>104</v>
          </cell>
          <cell r="J56">
            <v>32061.119999999999</v>
          </cell>
        </row>
        <row r="60">
          <cell r="I60">
            <v>487</v>
          </cell>
          <cell r="J60">
            <v>189514.8</v>
          </cell>
        </row>
        <row r="64">
          <cell r="I64">
            <v>72</v>
          </cell>
          <cell r="J64">
            <v>24770.880000000001</v>
          </cell>
        </row>
      </sheetData>
      <sheetData sheetId="8">
        <row r="9">
          <cell r="I9">
            <v>1837</v>
          </cell>
          <cell r="J9">
            <v>685337.98</v>
          </cell>
        </row>
        <row r="15">
          <cell r="I15">
            <v>605</v>
          </cell>
          <cell r="J15">
            <v>208832.28</v>
          </cell>
        </row>
        <row r="20">
          <cell r="I20">
            <v>309</v>
          </cell>
          <cell r="J20">
            <v>145986.51</v>
          </cell>
        </row>
        <row r="26">
          <cell r="I26">
            <v>2451</v>
          </cell>
          <cell r="J26">
            <v>940692.64</v>
          </cell>
        </row>
        <row r="34">
          <cell r="I34">
            <v>29024</v>
          </cell>
          <cell r="J34">
            <v>13742296.26</v>
          </cell>
        </row>
        <row r="40">
          <cell r="I40">
            <v>3085</v>
          </cell>
          <cell r="J40">
            <v>449460.96</v>
          </cell>
        </row>
        <row r="47">
          <cell r="I47">
            <v>1732</v>
          </cell>
          <cell r="J47">
            <v>1295405.6399999999</v>
          </cell>
        </row>
        <row r="52">
          <cell r="I52">
            <v>1673</v>
          </cell>
          <cell r="J52">
            <v>168537.60000000001</v>
          </cell>
        </row>
        <row r="56">
          <cell r="I56">
            <v>91</v>
          </cell>
          <cell r="J56">
            <v>28053.48</v>
          </cell>
        </row>
        <row r="60">
          <cell r="I60">
            <v>374</v>
          </cell>
          <cell r="J60">
            <v>145631.25</v>
          </cell>
        </row>
        <row r="64">
          <cell r="I64">
            <v>49</v>
          </cell>
          <cell r="J64">
            <v>16857.96</v>
          </cell>
        </row>
      </sheetData>
      <sheetData sheetId="9">
        <row r="9">
          <cell r="I9">
            <v>1847</v>
          </cell>
          <cell r="J9">
            <v>687569.14</v>
          </cell>
        </row>
        <row r="15">
          <cell r="I15">
            <v>762</v>
          </cell>
          <cell r="J15">
            <v>263878.68</v>
          </cell>
        </row>
        <row r="20">
          <cell r="I20">
            <v>334</v>
          </cell>
          <cell r="J20">
            <v>156782.94</v>
          </cell>
        </row>
        <row r="26">
          <cell r="I26">
            <v>2515</v>
          </cell>
          <cell r="J26">
            <v>962862.55999999994</v>
          </cell>
        </row>
        <row r="34">
          <cell r="I34">
            <v>33530</v>
          </cell>
          <cell r="J34">
            <v>15864132.899999999</v>
          </cell>
        </row>
        <row r="40">
          <cell r="I40">
            <v>3466</v>
          </cell>
          <cell r="J40">
            <v>505818.56000000006</v>
          </cell>
        </row>
        <row r="47">
          <cell r="I47">
            <v>1921</v>
          </cell>
          <cell r="J47">
            <v>1431915.6</v>
          </cell>
        </row>
        <row r="52">
          <cell r="I52">
            <v>1761</v>
          </cell>
          <cell r="J52">
            <v>176864.16</v>
          </cell>
        </row>
        <row r="56">
          <cell r="I56">
            <v>101</v>
          </cell>
          <cell r="J56">
            <v>31136.28</v>
          </cell>
        </row>
        <row r="60">
          <cell r="I60">
            <v>418</v>
          </cell>
          <cell r="J60">
            <v>163107</v>
          </cell>
        </row>
        <row r="64">
          <cell r="I64">
            <v>58</v>
          </cell>
          <cell r="J64">
            <v>19954.32</v>
          </cell>
        </row>
      </sheetData>
      <sheetData sheetId="10">
        <row r="9">
          <cell r="I9">
            <v>1618</v>
          </cell>
          <cell r="J9">
            <v>603156.92000000004</v>
          </cell>
        </row>
        <row r="15">
          <cell r="I15">
            <v>671</v>
          </cell>
          <cell r="J15">
            <v>230850.84000000003</v>
          </cell>
        </row>
        <row r="20">
          <cell r="I20">
            <v>334</v>
          </cell>
          <cell r="J20">
            <v>157721.76</v>
          </cell>
        </row>
        <row r="26">
          <cell r="I26">
            <v>2326</v>
          </cell>
          <cell r="J26">
            <v>889472.48</v>
          </cell>
        </row>
        <row r="34">
          <cell r="I34">
            <v>34204</v>
          </cell>
          <cell r="J34">
            <v>16188932.76</v>
          </cell>
        </row>
        <row r="40">
          <cell r="I40">
            <v>3615</v>
          </cell>
          <cell r="J40">
            <v>530547.67999999993</v>
          </cell>
        </row>
        <row r="47">
          <cell r="I47">
            <v>2002</v>
          </cell>
          <cell r="J47">
            <v>1497415.6</v>
          </cell>
        </row>
        <row r="52">
          <cell r="I52">
            <v>1894</v>
          </cell>
          <cell r="J52">
            <v>190808.64</v>
          </cell>
        </row>
        <row r="56">
          <cell r="I56">
            <v>100</v>
          </cell>
          <cell r="J56">
            <v>31136.28</v>
          </cell>
        </row>
        <row r="60">
          <cell r="I60">
            <v>411</v>
          </cell>
          <cell r="J60">
            <v>160776.9</v>
          </cell>
        </row>
        <row r="64">
          <cell r="I64">
            <v>37</v>
          </cell>
          <cell r="J64">
            <v>12729.48</v>
          </cell>
        </row>
      </sheetData>
      <sheetData sheetId="11">
        <row r="9">
          <cell r="I9">
            <v>1423</v>
          </cell>
          <cell r="J9">
            <v>532875.38</v>
          </cell>
        </row>
        <row r="15">
          <cell r="I15">
            <v>583</v>
          </cell>
          <cell r="J15">
            <v>201263.4</v>
          </cell>
        </row>
        <row r="20">
          <cell r="I20">
            <v>313</v>
          </cell>
          <cell r="J20">
            <v>148333.56</v>
          </cell>
        </row>
        <row r="26">
          <cell r="I26">
            <v>2147</v>
          </cell>
          <cell r="J26">
            <v>822198.24</v>
          </cell>
        </row>
        <row r="34">
          <cell r="I34">
            <v>31335</v>
          </cell>
          <cell r="J34">
            <v>14830163.039999999</v>
          </cell>
        </row>
        <row r="40">
          <cell r="I40">
            <v>3075</v>
          </cell>
          <cell r="J40">
            <v>451004.31999999995</v>
          </cell>
        </row>
        <row r="47">
          <cell r="I47">
            <v>1726</v>
          </cell>
          <cell r="J47">
            <v>1289611.76</v>
          </cell>
        </row>
        <row r="52">
          <cell r="I52">
            <v>1644</v>
          </cell>
          <cell r="J52">
            <v>165528</v>
          </cell>
        </row>
        <row r="56">
          <cell r="I56">
            <v>99</v>
          </cell>
          <cell r="J56">
            <v>30519.72</v>
          </cell>
        </row>
        <row r="60">
          <cell r="I60">
            <v>401</v>
          </cell>
          <cell r="J60">
            <v>156505.04999999999</v>
          </cell>
        </row>
        <row r="64">
          <cell r="I64">
            <v>46</v>
          </cell>
          <cell r="J64">
            <v>15825.84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OCT 2023"/>
      <sheetName val="NOV 2023"/>
      <sheetName val="DEC 2023"/>
      <sheetName val="JAN 2024"/>
      <sheetName val="FEB 2024"/>
      <sheetName val="MAR 2024"/>
      <sheetName val="APR 2024"/>
      <sheetName val="MAY 2024"/>
      <sheetName val="JUN 2024"/>
      <sheetName val="JUL 2024"/>
      <sheetName val="AUG 2024"/>
      <sheetName val="SEP 2024"/>
    </sheetNames>
    <sheetDataSet>
      <sheetData sheetId="0">
        <row r="11">
          <cell r="I11">
            <v>1244</v>
          </cell>
          <cell r="J11">
            <v>457022.8</v>
          </cell>
        </row>
        <row r="16">
          <cell r="I16">
            <v>6588</v>
          </cell>
          <cell r="J16">
            <v>3015584</v>
          </cell>
        </row>
        <row r="22">
          <cell r="I22">
            <v>100</v>
          </cell>
          <cell r="J22">
            <v>31096</v>
          </cell>
        </row>
        <row r="27">
          <cell r="I27">
            <v>72</v>
          </cell>
          <cell r="J27">
            <v>31449.599999999999</v>
          </cell>
        </row>
        <row r="33">
          <cell r="I33">
            <v>231</v>
          </cell>
          <cell r="J33">
            <v>80720.639999999999</v>
          </cell>
        </row>
        <row r="40">
          <cell r="I40">
            <v>2736</v>
          </cell>
          <cell r="J40">
            <v>1198579.2</v>
          </cell>
        </row>
        <row r="51">
          <cell r="I51">
            <v>1254</v>
          </cell>
          <cell r="J51">
            <v>202961.46</v>
          </cell>
        </row>
        <row r="58">
          <cell r="I58">
            <v>1614</v>
          </cell>
          <cell r="J58">
            <v>149947.20000000001</v>
          </cell>
        </row>
        <row r="64">
          <cell r="I64">
            <v>15</v>
          </cell>
          <cell r="J64">
            <v>4506.75</v>
          </cell>
        </row>
        <row r="69">
          <cell r="I69">
            <v>74</v>
          </cell>
          <cell r="J69">
            <v>23088</v>
          </cell>
        </row>
      </sheetData>
      <sheetData sheetId="1">
        <row r="12">
          <cell r="I12">
            <v>1339</v>
          </cell>
          <cell r="J12">
            <v>492589.5</v>
          </cell>
        </row>
        <row r="17">
          <cell r="I17">
            <v>6457</v>
          </cell>
          <cell r="J17">
            <v>2959299.2</v>
          </cell>
        </row>
        <row r="23">
          <cell r="I23">
            <v>65</v>
          </cell>
          <cell r="J23">
            <v>20212.400000000001</v>
          </cell>
        </row>
        <row r="27">
          <cell r="I27">
            <v>51</v>
          </cell>
          <cell r="J27">
            <v>22276.799999999999</v>
          </cell>
        </row>
        <row r="35">
          <cell r="I35">
            <v>397</v>
          </cell>
          <cell r="J35">
            <v>140125.44</v>
          </cell>
        </row>
        <row r="42">
          <cell r="I42">
            <v>2802</v>
          </cell>
          <cell r="J42">
            <v>1226971.2</v>
          </cell>
        </row>
        <row r="53">
          <cell r="I53">
            <v>1349</v>
          </cell>
          <cell r="J53">
            <v>222270.64</v>
          </cell>
        </row>
        <row r="60">
          <cell r="I60">
            <v>1704</v>
          </cell>
          <cell r="J60">
            <v>158462.72</v>
          </cell>
        </row>
        <row r="67">
          <cell r="I67">
            <v>15</v>
          </cell>
          <cell r="J67">
            <v>4506.75</v>
          </cell>
        </row>
        <row r="72">
          <cell r="I72">
            <v>71</v>
          </cell>
          <cell r="J72">
            <v>22152</v>
          </cell>
        </row>
      </sheetData>
      <sheetData sheetId="2">
        <row r="11">
          <cell r="I11">
            <v>1045</v>
          </cell>
          <cell r="J11">
            <v>383069.7</v>
          </cell>
        </row>
        <row r="16">
          <cell r="I16">
            <v>5634</v>
          </cell>
          <cell r="J16">
            <v>2579033.5999999996</v>
          </cell>
        </row>
        <row r="22">
          <cell r="I22">
            <v>68</v>
          </cell>
          <cell r="J22">
            <v>21767.199999999997</v>
          </cell>
        </row>
        <row r="27">
          <cell r="I27">
            <v>66</v>
          </cell>
          <cell r="J27">
            <v>28828.799999999999</v>
          </cell>
        </row>
        <row r="34">
          <cell r="I34">
            <v>336</v>
          </cell>
          <cell r="J34">
            <v>119159.03999999999</v>
          </cell>
        </row>
        <row r="41">
          <cell r="I41">
            <v>2449</v>
          </cell>
          <cell r="J41">
            <v>1072344</v>
          </cell>
        </row>
        <row r="52">
          <cell r="I52">
            <v>1203</v>
          </cell>
          <cell r="J52">
            <v>197163.96</v>
          </cell>
        </row>
        <row r="59">
          <cell r="I59">
            <v>1475</v>
          </cell>
          <cell r="J59">
            <v>137081.36000000002</v>
          </cell>
        </row>
        <row r="66">
          <cell r="I66">
            <v>16</v>
          </cell>
          <cell r="J66">
            <v>5107.6499999999996</v>
          </cell>
        </row>
        <row r="71">
          <cell r="I71">
            <v>83</v>
          </cell>
          <cell r="J71">
            <v>25896</v>
          </cell>
        </row>
      </sheetData>
      <sheetData sheetId="3">
        <row r="11">
          <cell r="I11">
            <v>1223</v>
          </cell>
          <cell r="J11">
            <v>449484.1</v>
          </cell>
        </row>
        <row r="16">
          <cell r="I16">
            <v>6550</v>
          </cell>
          <cell r="J16">
            <v>3003686.4</v>
          </cell>
        </row>
        <row r="22">
          <cell r="I22">
            <v>98</v>
          </cell>
          <cell r="J22">
            <v>30474.080000000002</v>
          </cell>
        </row>
        <row r="27">
          <cell r="I27">
            <v>55</v>
          </cell>
          <cell r="J27">
            <v>24024</v>
          </cell>
        </row>
        <row r="34">
          <cell r="I34">
            <v>358</v>
          </cell>
          <cell r="J34">
            <v>126497.28</v>
          </cell>
        </row>
        <row r="41">
          <cell r="I41">
            <v>2896</v>
          </cell>
          <cell r="J41">
            <v>1265846.3999999999</v>
          </cell>
        </row>
        <row r="52">
          <cell r="I52">
            <v>1365</v>
          </cell>
          <cell r="J52">
            <v>224935.56</v>
          </cell>
        </row>
        <row r="59">
          <cell r="I59">
            <v>1670</v>
          </cell>
          <cell r="J59">
            <v>155593.35999999999</v>
          </cell>
        </row>
        <row r="66">
          <cell r="I66">
            <v>21</v>
          </cell>
          <cell r="J66">
            <v>6309.45</v>
          </cell>
        </row>
        <row r="71">
          <cell r="I71">
            <v>85</v>
          </cell>
          <cell r="J71">
            <v>26520</v>
          </cell>
        </row>
      </sheetData>
      <sheetData sheetId="4">
        <row r="11">
          <cell r="I11">
            <v>1227</v>
          </cell>
          <cell r="J11">
            <v>451623.9</v>
          </cell>
        </row>
        <row r="16">
          <cell r="I16">
            <v>6634</v>
          </cell>
          <cell r="J16">
            <v>3038464</v>
          </cell>
        </row>
        <row r="22">
          <cell r="I22">
            <v>95</v>
          </cell>
          <cell r="J22">
            <v>29541.199999999997</v>
          </cell>
        </row>
        <row r="27">
          <cell r="I27">
            <v>58</v>
          </cell>
          <cell r="J27">
            <v>25334.400000000001</v>
          </cell>
        </row>
        <row r="34">
          <cell r="I34">
            <v>375</v>
          </cell>
          <cell r="J34">
            <v>131040</v>
          </cell>
        </row>
        <row r="41">
          <cell r="I41">
            <v>2813</v>
          </cell>
          <cell r="J41">
            <v>1230465.6000000001</v>
          </cell>
        </row>
        <row r="52">
          <cell r="I52">
            <v>1319</v>
          </cell>
          <cell r="J52">
            <v>212685.63999999998</v>
          </cell>
        </row>
        <row r="59">
          <cell r="I59">
            <v>1619</v>
          </cell>
          <cell r="J59">
            <v>150224.88</v>
          </cell>
        </row>
        <row r="66">
          <cell r="I66">
            <v>17</v>
          </cell>
          <cell r="J66">
            <v>5107.6499999999996</v>
          </cell>
        </row>
        <row r="71">
          <cell r="I71">
            <v>95</v>
          </cell>
          <cell r="J71">
            <v>29640</v>
          </cell>
        </row>
      </sheetData>
      <sheetData sheetId="5">
        <row r="11">
          <cell r="I11">
            <v>1186</v>
          </cell>
          <cell r="J11">
            <v>436731.1</v>
          </cell>
        </row>
        <row r="16">
          <cell r="I16">
            <v>6971</v>
          </cell>
          <cell r="J16">
            <v>3193590.4</v>
          </cell>
        </row>
        <row r="22">
          <cell r="I22">
            <v>78</v>
          </cell>
          <cell r="J22">
            <v>24254.879999999997</v>
          </cell>
        </row>
        <row r="27">
          <cell r="I27">
            <v>72</v>
          </cell>
          <cell r="J27">
            <v>31449.599999999999</v>
          </cell>
        </row>
        <row r="34">
          <cell r="I34">
            <v>366</v>
          </cell>
          <cell r="J34">
            <v>128593.92000000001</v>
          </cell>
        </row>
        <row r="41">
          <cell r="I41">
            <v>2716</v>
          </cell>
          <cell r="J41">
            <v>1188532.7999999998</v>
          </cell>
        </row>
        <row r="52">
          <cell r="I52">
            <v>1347</v>
          </cell>
          <cell r="J52">
            <v>220940.46000000002</v>
          </cell>
        </row>
        <row r="59">
          <cell r="I59">
            <v>1751</v>
          </cell>
          <cell r="J59">
            <v>163090.72</v>
          </cell>
        </row>
        <row r="66">
          <cell r="I66">
            <v>17</v>
          </cell>
          <cell r="J66">
            <v>5107.6499999999996</v>
          </cell>
        </row>
        <row r="71">
          <cell r="I71">
            <v>79</v>
          </cell>
          <cell r="J71">
            <v>24960</v>
          </cell>
        </row>
      </sheetData>
      <sheetData sheetId="6">
        <row r="11">
          <cell r="I11">
            <v>1240</v>
          </cell>
          <cell r="J11">
            <v>454291.5</v>
          </cell>
        </row>
        <row r="16">
          <cell r="I16">
            <v>7314</v>
          </cell>
          <cell r="J16">
            <v>3350089.6</v>
          </cell>
        </row>
        <row r="22">
          <cell r="I22">
            <v>117</v>
          </cell>
          <cell r="J22">
            <v>36382.32</v>
          </cell>
        </row>
        <row r="27">
          <cell r="I27">
            <v>69</v>
          </cell>
          <cell r="J27">
            <v>30139.200000000001</v>
          </cell>
        </row>
        <row r="34">
          <cell r="I34">
            <v>356</v>
          </cell>
          <cell r="J34">
            <v>124750.08000000002</v>
          </cell>
        </row>
        <row r="41">
          <cell r="I41">
            <v>3006</v>
          </cell>
          <cell r="J41">
            <v>1317825.6000000001</v>
          </cell>
        </row>
        <row r="52">
          <cell r="I52">
            <v>1390</v>
          </cell>
          <cell r="J52">
            <v>228776.15999999997</v>
          </cell>
        </row>
        <row r="59">
          <cell r="I59">
            <v>1810</v>
          </cell>
          <cell r="J59">
            <v>168551.75999999998</v>
          </cell>
        </row>
        <row r="66">
          <cell r="I66">
            <v>12</v>
          </cell>
          <cell r="J66">
            <v>3605.3999999999996</v>
          </cell>
        </row>
        <row r="71">
          <cell r="I71">
            <v>108</v>
          </cell>
          <cell r="J71">
            <v>33696</v>
          </cell>
        </row>
      </sheetData>
      <sheetData sheetId="7">
        <row r="12">
          <cell r="I12">
            <v>1096</v>
          </cell>
          <cell r="J12">
            <v>404410.5</v>
          </cell>
        </row>
        <row r="18">
          <cell r="I18">
            <v>7791</v>
          </cell>
          <cell r="J18">
            <v>3570652.8</v>
          </cell>
        </row>
        <row r="24">
          <cell r="I24">
            <v>92</v>
          </cell>
          <cell r="J24">
            <v>29230.239999999998</v>
          </cell>
        </row>
        <row r="29">
          <cell r="I29">
            <v>50</v>
          </cell>
          <cell r="J29">
            <v>21840</v>
          </cell>
        </row>
        <row r="34">
          <cell r="I34">
            <v>261</v>
          </cell>
          <cell r="J34">
            <v>91203.839999999997</v>
          </cell>
        </row>
        <row r="40">
          <cell r="I40">
            <v>2791</v>
          </cell>
          <cell r="J40">
            <v>1221729.6000000001</v>
          </cell>
        </row>
        <row r="51">
          <cell r="I51">
            <v>1403</v>
          </cell>
          <cell r="J51">
            <v>229792.28</v>
          </cell>
        </row>
        <row r="58">
          <cell r="I58">
            <v>1723</v>
          </cell>
          <cell r="J58">
            <v>160684.16</v>
          </cell>
        </row>
        <row r="64">
          <cell r="I64">
            <v>12</v>
          </cell>
          <cell r="J64">
            <v>3605.3999999999996</v>
          </cell>
        </row>
        <row r="69">
          <cell r="I69">
            <v>99</v>
          </cell>
          <cell r="J69">
            <v>30888</v>
          </cell>
        </row>
      </sheetData>
      <sheetData sheetId="8">
        <row r="12">
          <cell r="I12">
            <v>850</v>
          </cell>
          <cell r="J12">
            <v>312522.59999999998</v>
          </cell>
        </row>
        <row r="18">
          <cell r="I18">
            <v>6525</v>
          </cell>
          <cell r="J18">
            <v>2991788.8</v>
          </cell>
        </row>
        <row r="24">
          <cell r="I24">
            <v>67</v>
          </cell>
          <cell r="J24">
            <v>20834.32</v>
          </cell>
        </row>
        <row r="29">
          <cell r="I29">
            <v>43</v>
          </cell>
          <cell r="J29">
            <v>18782.400000000001</v>
          </cell>
        </row>
        <row r="34">
          <cell r="I34">
            <v>201</v>
          </cell>
          <cell r="J34">
            <v>70237.440000000002</v>
          </cell>
        </row>
        <row r="40">
          <cell r="I40">
            <v>2678</v>
          </cell>
          <cell r="J40">
            <v>1171497.6000000001</v>
          </cell>
        </row>
        <row r="51">
          <cell r="I51">
            <v>1163</v>
          </cell>
          <cell r="J51">
            <v>190827.64</v>
          </cell>
        </row>
        <row r="58">
          <cell r="I58">
            <v>1472</v>
          </cell>
          <cell r="J58">
            <v>136896.24</v>
          </cell>
        </row>
        <row r="64">
          <cell r="I64">
            <v>15</v>
          </cell>
          <cell r="J64">
            <v>4506.75</v>
          </cell>
        </row>
        <row r="69">
          <cell r="I69">
            <v>107</v>
          </cell>
          <cell r="J69">
            <v>33384</v>
          </cell>
        </row>
      </sheetData>
      <sheetData sheetId="9">
        <row r="12">
          <cell r="I12">
            <v>875</v>
          </cell>
          <cell r="J12">
            <v>321770.8</v>
          </cell>
        </row>
        <row r="18">
          <cell r="I18">
            <v>7887</v>
          </cell>
          <cell r="J18">
            <v>3619158.4</v>
          </cell>
        </row>
        <row r="24">
          <cell r="I24">
            <v>81</v>
          </cell>
          <cell r="J24">
            <v>25187.760000000002</v>
          </cell>
        </row>
        <row r="29">
          <cell r="I29">
            <v>81</v>
          </cell>
          <cell r="J29">
            <v>35380.800000000003</v>
          </cell>
        </row>
        <row r="34">
          <cell r="I34">
            <v>277</v>
          </cell>
          <cell r="J34">
            <v>97843.199999999997</v>
          </cell>
        </row>
        <row r="40">
          <cell r="I40">
            <v>2729</v>
          </cell>
          <cell r="J40">
            <v>1196395.2</v>
          </cell>
        </row>
        <row r="51">
          <cell r="I51">
            <v>1306</v>
          </cell>
          <cell r="J51">
            <v>214480.88</v>
          </cell>
        </row>
        <row r="58">
          <cell r="I58">
            <v>1726</v>
          </cell>
          <cell r="J58">
            <v>160776.72</v>
          </cell>
        </row>
        <row r="64">
          <cell r="I64">
            <v>15</v>
          </cell>
          <cell r="J64">
            <v>4807.2</v>
          </cell>
        </row>
        <row r="69">
          <cell r="I69">
            <v>103</v>
          </cell>
          <cell r="J69">
            <v>32136</v>
          </cell>
        </row>
      </sheetData>
      <sheetData sheetId="10">
        <row r="11">
          <cell r="I11">
            <v>892</v>
          </cell>
          <cell r="J11">
            <v>327411.5</v>
          </cell>
        </row>
        <row r="17">
          <cell r="I17">
            <v>7968</v>
          </cell>
          <cell r="J17">
            <v>3649817.6</v>
          </cell>
        </row>
        <row r="23">
          <cell r="I23">
            <v>60</v>
          </cell>
          <cell r="J23">
            <v>18657.599999999999</v>
          </cell>
        </row>
        <row r="28">
          <cell r="I28">
            <v>69</v>
          </cell>
          <cell r="J28">
            <v>31012.799999999999</v>
          </cell>
        </row>
        <row r="33">
          <cell r="I33">
            <v>208</v>
          </cell>
          <cell r="J33">
            <v>73382.399999999994</v>
          </cell>
        </row>
        <row r="39">
          <cell r="I39">
            <v>2872</v>
          </cell>
          <cell r="J39">
            <v>1257984</v>
          </cell>
        </row>
        <row r="50">
          <cell r="I50">
            <v>1424</v>
          </cell>
          <cell r="J50">
            <v>229244.86</v>
          </cell>
        </row>
        <row r="57">
          <cell r="I57">
            <v>1666</v>
          </cell>
          <cell r="J57">
            <v>154945.44</v>
          </cell>
        </row>
        <row r="63">
          <cell r="I63">
            <v>12</v>
          </cell>
          <cell r="J63">
            <v>3605.4</v>
          </cell>
        </row>
        <row r="68">
          <cell r="I68">
            <v>107</v>
          </cell>
          <cell r="J68">
            <v>33384</v>
          </cell>
        </row>
      </sheetData>
      <sheetData sheetId="11">
        <row r="12">
          <cell r="I12">
            <v>777</v>
          </cell>
          <cell r="J12">
            <v>284703.90000000002</v>
          </cell>
        </row>
        <row r="18">
          <cell r="I18">
            <v>7411</v>
          </cell>
          <cell r="J18">
            <v>3391731.2</v>
          </cell>
        </row>
        <row r="24">
          <cell r="I24">
            <v>54</v>
          </cell>
          <cell r="J24">
            <v>16791.84</v>
          </cell>
        </row>
        <row r="29">
          <cell r="I29">
            <v>68</v>
          </cell>
          <cell r="J29">
            <v>29702.400000000001</v>
          </cell>
        </row>
        <row r="34">
          <cell r="I34">
            <v>198</v>
          </cell>
          <cell r="J34">
            <v>69189.119999999995</v>
          </cell>
        </row>
        <row r="40">
          <cell r="I40">
            <v>2670</v>
          </cell>
          <cell r="J40">
            <v>1166692.8</v>
          </cell>
        </row>
        <row r="51">
          <cell r="I51">
            <v>1237</v>
          </cell>
          <cell r="J51">
            <v>204811.46</v>
          </cell>
        </row>
        <row r="58">
          <cell r="I58">
            <v>1528</v>
          </cell>
          <cell r="J58">
            <v>141894.48000000001</v>
          </cell>
        </row>
        <row r="64">
          <cell r="I64">
            <v>7</v>
          </cell>
          <cell r="J64">
            <v>2103.15</v>
          </cell>
        </row>
        <row r="69">
          <cell r="I69">
            <v>89</v>
          </cell>
          <cell r="J69">
            <v>28080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82"/>
  <sheetViews>
    <sheetView tabSelected="1" topLeftCell="B202" zoomScaleNormal="100" zoomScalePageLayoutView="140" workbookViewId="0">
      <selection activeCell="M225" sqref="M225"/>
    </sheetView>
  </sheetViews>
  <sheetFormatPr defaultColWidth="9.33203125" defaultRowHeight="10.199999999999999" x14ac:dyDescent="0.2"/>
  <cols>
    <col min="1" max="1" width="24.5546875" style="83" customWidth="1"/>
    <col min="2" max="3" width="13" style="54" bestFit="1" customWidth="1"/>
    <col min="4" max="4" width="14" style="54" bestFit="1" customWidth="1"/>
    <col min="5" max="5" width="13.33203125" style="54" bestFit="1" customWidth="1"/>
    <col min="6" max="8" width="12.6640625" style="54" bestFit="1" customWidth="1"/>
    <col min="9" max="9" width="12.6640625" style="84" bestFit="1" customWidth="1"/>
    <col min="10" max="13" width="12.6640625" style="54" bestFit="1" customWidth="1"/>
    <col min="14" max="14" width="13.6640625" style="54" bestFit="1" customWidth="1"/>
    <col min="15" max="15" width="9.5546875" style="54" bestFit="1" customWidth="1"/>
    <col min="16" max="16384" width="9.33203125" style="54"/>
  </cols>
  <sheetData>
    <row r="1" spans="1:15" x14ac:dyDescent="0.2">
      <c r="A1" s="100" t="s">
        <v>55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</row>
    <row r="2" spans="1:15" s="57" customFormat="1" x14ac:dyDescent="0.2">
      <c r="A2" s="55" t="s">
        <v>4</v>
      </c>
      <c r="B2" s="183" t="s">
        <v>86</v>
      </c>
      <c r="C2" s="183" t="s">
        <v>87</v>
      </c>
      <c r="D2" s="183" t="s">
        <v>88</v>
      </c>
      <c r="E2" s="183" t="s">
        <v>89</v>
      </c>
      <c r="F2" s="183" t="s">
        <v>97</v>
      </c>
      <c r="G2" s="183" t="s">
        <v>90</v>
      </c>
      <c r="H2" s="183" t="s">
        <v>91</v>
      </c>
      <c r="I2" s="183" t="s">
        <v>92</v>
      </c>
      <c r="J2" s="183" t="s">
        <v>93</v>
      </c>
      <c r="K2" s="183" t="s">
        <v>94</v>
      </c>
      <c r="L2" s="183" t="s">
        <v>95</v>
      </c>
      <c r="M2" s="183" t="s">
        <v>96</v>
      </c>
      <c r="N2" s="184" t="s">
        <v>0</v>
      </c>
    </row>
    <row r="3" spans="1:15" x14ac:dyDescent="0.2">
      <c r="A3" s="58" t="s">
        <v>8</v>
      </c>
      <c r="B3" s="187">
        <f>'Group 1 ITE'!B3</f>
        <v>139391.19999999998</v>
      </c>
      <c r="C3" s="140">
        <f>'Group 1 ITE'!C3</f>
        <v>130837.2</v>
      </c>
      <c r="D3" s="140">
        <f>'Group 1 ITE'!D3</f>
        <v>111212.4</v>
      </c>
      <c r="E3" s="141">
        <f>'Group 1 ITE'!E3</f>
        <v>120920.8</v>
      </c>
      <c r="F3" s="140">
        <f>'Group 1 ITE'!F3</f>
        <v>127556.00000000001</v>
      </c>
      <c r="G3" s="141">
        <f>'Group 1 ITE'!G3</f>
        <v>115190.39999999999</v>
      </c>
      <c r="H3" s="140">
        <f>'Group 1 ITE'!H3</f>
        <v>115273.60000000001</v>
      </c>
      <c r="I3" s="140">
        <f>'Group 1 ITE'!I3</f>
        <v>70184.399999999994</v>
      </c>
      <c r="J3" s="140">
        <f>'Group 1 ITE'!J3</f>
        <v>48921.599999999999</v>
      </c>
      <c r="K3" s="140">
        <f>'Group 1 ITE'!K3</f>
        <v>58671.6</v>
      </c>
      <c r="L3" s="140">
        <f>'Group 1 ITE'!L3</f>
        <v>57933.200000000004</v>
      </c>
      <c r="M3" s="140">
        <f>'Group 1 ITE'!M3</f>
        <v>43498</v>
      </c>
      <c r="N3" s="140">
        <f>SUM(B3:M3)</f>
        <v>1139590.3999999999</v>
      </c>
    </row>
    <row r="4" spans="1:15" x14ac:dyDescent="0.2">
      <c r="A4" s="58" t="s">
        <v>9</v>
      </c>
      <c r="B4" s="140">
        <f>'Group 1 ITE'!B4</f>
        <v>163399.6</v>
      </c>
      <c r="C4" s="140">
        <f>'Group 1 ITE'!C4</f>
        <v>163399.6</v>
      </c>
      <c r="D4" s="141">
        <f>'Group 1 ITE'!D4</f>
        <v>150508.79999999999</v>
      </c>
      <c r="E4" s="141">
        <f>'Group 1 ITE'!E4</f>
        <v>138663.19999999998</v>
      </c>
      <c r="F4" s="140">
        <f>'Group 1 ITE'!F4</f>
        <v>148070.00000000003</v>
      </c>
      <c r="G4" s="141">
        <f>'Group 1 ITE'!G4</f>
        <v>160264</v>
      </c>
      <c r="H4" s="140">
        <f>'Group 1 ITE'!H4</f>
        <v>155734.79999999999</v>
      </c>
      <c r="I4" s="140">
        <f>'Group 1 ITE'!I4</f>
        <v>140405.19999999998</v>
      </c>
      <c r="J4" s="140">
        <f>'Group 1 ITE'!J4</f>
        <v>110094.39999999998</v>
      </c>
      <c r="K4" s="140">
        <f>'Group 1 ITE'!K4</f>
        <v>102778</v>
      </c>
      <c r="L4" s="140">
        <f>'Group 1 ITE'!L4</f>
        <v>105565.2</v>
      </c>
      <c r="M4" s="140">
        <f>'Group 1 ITE'!M4</f>
        <v>93719.6</v>
      </c>
      <c r="N4" s="140">
        <f>SUM(B4:M4)</f>
        <v>1632602.4</v>
      </c>
    </row>
    <row r="5" spans="1:15" x14ac:dyDescent="0.2">
      <c r="A5" s="5" t="s">
        <v>103</v>
      </c>
      <c r="B5" s="140">
        <f>'Group 1 ITE'!B5</f>
        <v>32401.199999999997</v>
      </c>
      <c r="C5" s="142">
        <f>'Group 1 ITE'!C5</f>
        <v>23342.799999999999</v>
      </c>
      <c r="D5" s="141">
        <f>'Group 1 ITE'!D5</f>
        <v>32401.200000000001</v>
      </c>
      <c r="E5" s="141">
        <f>'Group 1 ITE'!E5</f>
        <v>29614</v>
      </c>
      <c r="F5" s="140">
        <f>'Group 1 ITE'!F5</f>
        <v>29614</v>
      </c>
      <c r="G5" s="141">
        <f>'Group 1 ITE'!G5</f>
        <v>27175.199999999997</v>
      </c>
      <c r="H5" s="140">
        <f>'Group 1 ITE'!H5</f>
        <v>23691.200000000001</v>
      </c>
      <c r="I5" s="140">
        <f>'Group 1 ITE'!I5</f>
        <v>47034</v>
      </c>
      <c r="J5" s="140">
        <f>'Group 1 ITE'!J5</f>
        <v>23691.200000000001</v>
      </c>
      <c r="K5" s="140">
        <f>'Group 1 ITE'!K5</f>
        <v>21252.399999999998</v>
      </c>
      <c r="L5" s="140">
        <f>'Group 1 ITE'!L5</f>
        <v>29614</v>
      </c>
      <c r="M5" s="140">
        <f>'Group 1 ITE'!M5</f>
        <v>29614</v>
      </c>
      <c r="N5" s="140">
        <f>SUM(B5:M5)</f>
        <v>349445.20000000007</v>
      </c>
    </row>
    <row r="6" spans="1:15" x14ac:dyDescent="0.2">
      <c r="A6" s="58" t="s">
        <v>24</v>
      </c>
      <c r="B6" s="140">
        <f>'Group 1 ITE'!B6</f>
        <v>919981.6399999999</v>
      </c>
      <c r="C6" s="140">
        <f>'Group 1 ITE'!C6</f>
        <v>836684.99999999988</v>
      </c>
      <c r="D6" s="141">
        <f>'Group 1 ITE'!D6</f>
        <v>734795.35999999987</v>
      </c>
      <c r="E6" s="141">
        <f>'Group 1 ITE'!E6</f>
        <v>827016.6399999999</v>
      </c>
      <c r="F6" s="140">
        <f>'Group 1 ITE'!F6</f>
        <v>839288.0199999999</v>
      </c>
      <c r="G6" s="141">
        <f>'Group 1 ITE'!G6</f>
        <v>821066.88</v>
      </c>
      <c r="H6" s="140">
        <f>'Group 1 ITE'!H6</f>
        <v>824413.62</v>
      </c>
      <c r="I6" s="140">
        <f>'Group 1 ITE'!I6</f>
        <v>798755.28</v>
      </c>
      <c r="J6" s="140">
        <f>'Group 1 ITE'!J6</f>
        <v>685337.98</v>
      </c>
      <c r="K6" s="140">
        <f>'Group 1 ITE'!K6</f>
        <v>687569.14</v>
      </c>
      <c r="L6" s="140">
        <f>'Group 1 ITE'!L6</f>
        <v>603156.92000000004</v>
      </c>
      <c r="M6" s="140">
        <f>'Group 1 ITE'!M6</f>
        <v>532875.38</v>
      </c>
      <c r="N6" s="140">
        <f>SUM(B6:M6)</f>
        <v>9110941.8600000013</v>
      </c>
    </row>
    <row r="7" spans="1:15" x14ac:dyDescent="0.2">
      <c r="A7" s="58" t="s">
        <v>1</v>
      </c>
      <c r="B7" s="140">
        <f>'Group 1 ITE'!B7</f>
        <v>457022.8</v>
      </c>
      <c r="C7" s="140">
        <f>'Group 1 ITE'!C7</f>
        <v>492589.5</v>
      </c>
      <c r="D7" s="141">
        <f>'Group 1 ITE'!D7</f>
        <v>383069.7</v>
      </c>
      <c r="E7" s="141">
        <f>'Group 1 ITE'!E7</f>
        <v>449484.1</v>
      </c>
      <c r="F7" s="141">
        <f>'Group 1 ITE'!F7</f>
        <v>451623.9</v>
      </c>
      <c r="G7" s="141">
        <f>'Group 1 ITE'!G7</f>
        <v>436731.1</v>
      </c>
      <c r="H7" s="140">
        <f>'Group 1 ITE'!H7</f>
        <v>454291.5</v>
      </c>
      <c r="I7" s="140">
        <f>'Group 1 ITE'!I7</f>
        <v>404410.5</v>
      </c>
      <c r="J7" s="140">
        <f>'Group 1 ITE'!J7</f>
        <v>312522.59999999998</v>
      </c>
      <c r="K7" s="140">
        <f>'Group 1 ITE'!K7</f>
        <v>321770.8</v>
      </c>
      <c r="L7" s="140">
        <f>'Group 1 ITE'!L7</f>
        <v>327411.5</v>
      </c>
      <c r="M7" s="140">
        <f>'Group 1 ITE'!M7</f>
        <v>284703.90000000002</v>
      </c>
      <c r="N7" s="140">
        <f>SUM(B7:M7)</f>
        <v>4775631.9000000004</v>
      </c>
    </row>
    <row r="8" spans="1:15" x14ac:dyDescent="0.2">
      <c r="A8" s="58"/>
      <c r="B8" s="140"/>
      <c r="C8" s="140"/>
      <c r="D8" s="140"/>
      <c r="E8" s="141"/>
      <c r="F8" s="140"/>
      <c r="G8" s="140"/>
      <c r="H8" s="140"/>
      <c r="I8" s="140"/>
      <c r="J8" s="140"/>
      <c r="K8" s="140"/>
      <c r="L8" s="140"/>
      <c r="M8" s="140"/>
      <c r="N8" s="140"/>
    </row>
    <row r="9" spans="1:15" x14ac:dyDescent="0.2">
      <c r="A9" s="59" t="s">
        <v>5</v>
      </c>
      <c r="B9" s="148">
        <f t="shared" ref="B9:E9" si="0">SUM(B3:B8)</f>
        <v>1712196.44</v>
      </c>
      <c r="C9" s="148">
        <f>SUM(C3:C8)</f>
        <v>1646854.0999999999</v>
      </c>
      <c r="D9" s="149">
        <f t="shared" si="0"/>
        <v>1411987.4599999997</v>
      </c>
      <c r="E9" s="149">
        <f t="shared" si="0"/>
        <v>1565698.7399999998</v>
      </c>
      <c r="F9" s="148">
        <f t="shared" ref="F9:K9" si="1">SUM(F3:F8)</f>
        <v>1596151.92</v>
      </c>
      <c r="G9" s="149">
        <f t="shared" si="1"/>
        <v>1560427.58</v>
      </c>
      <c r="H9" s="148">
        <f t="shared" si="1"/>
        <v>1573404.72</v>
      </c>
      <c r="I9" s="148">
        <f t="shared" si="1"/>
        <v>1460789.38</v>
      </c>
      <c r="J9" s="148">
        <f t="shared" si="1"/>
        <v>1180567.7799999998</v>
      </c>
      <c r="K9" s="148">
        <f t="shared" si="1"/>
        <v>1192041.94</v>
      </c>
      <c r="L9" s="148">
        <f>SUM(L3:L8)</f>
        <v>1123680.82</v>
      </c>
      <c r="M9" s="148">
        <f>SUM(M3:M8)</f>
        <v>984410.88</v>
      </c>
      <c r="N9" s="148">
        <f>SUM(N3:N8)</f>
        <v>17008211.760000002</v>
      </c>
      <c r="O9" s="60"/>
    </row>
    <row r="10" spans="1:15" ht="12.75" customHeight="1" x14ac:dyDescent="0.2">
      <c r="A10" s="107"/>
      <c r="B10" s="107"/>
      <c r="C10" s="107"/>
      <c r="D10" s="107"/>
      <c r="E10" s="107"/>
      <c r="F10" s="107"/>
      <c r="G10" s="107"/>
      <c r="H10" s="107"/>
      <c r="I10" s="107"/>
      <c r="J10" s="107"/>
      <c r="K10" s="107"/>
      <c r="L10" s="107"/>
      <c r="M10" s="107"/>
      <c r="N10" s="107"/>
    </row>
    <row r="11" spans="1:15" x14ac:dyDescent="0.2">
      <c r="A11" s="61" t="s">
        <v>19</v>
      </c>
      <c r="B11" s="183" t="s">
        <v>86</v>
      </c>
      <c r="C11" s="183" t="s">
        <v>87</v>
      </c>
      <c r="D11" s="183" t="s">
        <v>88</v>
      </c>
      <c r="E11" s="183" t="s">
        <v>89</v>
      </c>
      <c r="F11" s="183" t="s">
        <v>97</v>
      </c>
      <c r="G11" s="183" t="s">
        <v>90</v>
      </c>
      <c r="H11" s="183" t="s">
        <v>91</v>
      </c>
      <c r="I11" s="183" t="s">
        <v>92</v>
      </c>
      <c r="J11" s="183" t="s">
        <v>93</v>
      </c>
      <c r="K11" s="183" t="s">
        <v>94</v>
      </c>
      <c r="L11" s="183" t="s">
        <v>95</v>
      </c>
      <c r="M11" s="183" t="s">
        <v>96</v>
      </c>
      <c r="N11" s="184" t="s">
        <v>0</v>
      </c>
    </row>
    <row r="12" spans="1:15" x14ac:dyDescent="0.2">
      <c r="A12" s="58" t="s">
        <v>8</v>
      </c>
      <c r="B12" s="62">
        <f>'Group 1 ITE'!B22</f>
        <v>382</v>
      </c>
      <c r="C12" s="62">
        <f>'Group 1 ITE'!C22</f>
        <v>361</v>
      </c>
      <c r="D12" s="62">
        <f>'Group 1 ITE'!D22</f>
        <v>309</v>
      </c>
      <c r="E12" s="62">
        <f>'Group 1 ITE'!E22</f>
        <v>336</v>
      </c>
      <c r="F12" s="62">
        <f>'Group 1 ITE'!F22</f>
        <v>352</v>
      </c>
      <c r="G12" s="62">
        <f>'Group 1 ITE'!G22</f>
        <v>320</v>
      </c>
      <c r="H12" s="62">
        <f>'Group 1 ITE'!H22</f>
        <v>318</v>
      </c>
      <c r="I12" s="62">
        <f>'Group 1 ITE'!I22</f>
        <v>195</v>
      </c>
      <c r="J12" s="62">
        <f>'Group 1 ITE'!J22</f>
        <v>136</v>
      </c>
      <c r="K12" s="62">
        <f>'Group 1 ITE'!K22</f>
        <v>163</v>
      </c>
      <c r="L12" s="62">
        <f>'Group 1 ITE'!L22</f>
        <v>160</v>
      </c>
      <c r="M12" s="62">
        <f>'Group 1 ITE'!M22</f>
        <v>121</v>
      </c>
      <c r="N12" s="62">
        <f>SUM(B12:M12)</f>
        <v>3153</v>
      </c>
    </row>
    <row r="13" spans="1:15" x14ac:dyDescent="0.2">
      <c r="A13" s="58" t="s">
        <v>9</v>
      </c>
      <c r="B13" s="62">
        <f>'Group 1 ITE'!B23</f>
        <v>463</v>
      </c>
      <c r="C13" s="62">
        <f>'Group 1 ITE'!C23</f>
        <v>467</v>
      </c>
      <c r="D13" s="62">
        <f>'Group 1 ITE'!D23</f>
        <v>430</v>
      </c>
      <c r="E13" s="62">
        <f>'Group 1 ITE'!E23</f>
        <v>390</v>
      </c>
      <c r="F13" s="62">
        <f>'Group 1 ITE'!F23</f>
        <v>423</v>
      </c>
      <c r="G13" s="62">
        <f>'Group 1 ITE'!G23</f>
        <v>454</v>
      </c>
      <c r="H13" s="62">
        <f>'Group 1 ITE'!H23</f>
        <v>443</v>
      </c>
      <c r="I13" s="62">
        <f>'Group 1 ITE'!I23</f>
        <v>403</v>
      </c>
      <c r="J13" s="62">
        <f>'Group 1 ITE'!J23</f>
        <v>314</v>
      </c>
      <c r="K13" s="62">
        <f>'Group 1 ITE'!K23</f>
        <v>287</v>
      </c>
      <c r="L13" s="62">
        <f>'Group 1 ITE'!L23</f>
        <v>297</v>
      </c>
      <c r="M13" s="62">
        <f>'Group 1 ITE'!M23</f>
        <v>269</v>
      </c>
      <c r="N13" s="62">
        <f>SUM(B13:M13)</f>
        <v>4640</v>
      </c>
    </row>
    <row r="14" spans="1:15" x14ac:dyDescent="0.2">
      <c r="A14" s="5" t="s">
        <v>103</v>
      </c>
      <c r="B14" s="62">
        <f>'Group 1 ITE'!B24</f>
        <v>93</v>
      </c>
      <c r="C14" s="62">
        <f>'Group 1 ITE'!C24</f>
        <v>67</v>
      </c>
      <c r="D14" s="62">
        <f>'Group 1 ITE'!D24</f>
        <v>93</v>
      </c>
      <c r="E14" s="62">
        <f>'Group 1 ITE'!E24</f>
        <v>83</v>
      </c>
      <c r="F14" s="62">
        <f>'Group 1 ITE'!F24</f>
        <v>85</v>
      </c>
      <c r="G14" s="62">
        <f>'Group 1 ITE'!G24</f>
        <v>78</v>
      </c>
      <c r="H14" s="62">
        <f>'Group 1 ITE'!H24</f>
        <v>75</v>
      </c>
      <c r="I14" s="62">
        <f>'Group 1 ITE'!I24</f>
        <v>87</v>
      </c>
      <c r="J14" s="62">
        <f>'Group 1 ITE'!J24</f>
        <v>66</v>
      </c>
      <c r="K14" s="62">
        <f>'Group 1 ITE'!K24</f>
        <v>61</v>
      </c>
      <c r="L14" s="62">
        <f>'Group 1 ITE'!L24</f>
        <v>83</v>
      </c>
      <c r="M14" s="62">
        <f>'Group 1 ITE'!M24</f>
        <v>85</v>
      </c>
      <c r="N14" s="62">
        <f>SUM(B14:M14)</f>
        <v>956</v>
      </c>
    </row>
    <row r="15" spans="1:15" x14ac:dyDescent="0.2">
      <c r="A15" s="58" t="s">
        <v>24</v>
      </c>
      <c r="B15" s="62">
        <f>'Group 1 ITE'!B25</f>
        <v>2464</v>
      </c>
      <c r="C15" s="62">
        <f>'Group 1 ITE'!C25</f>
        <v>2242</v>
      </c>
      <c r="D15" s="62">
        <f>'Group 1 ITE'!D25</f>
        <v>1957</v>
      </c>
      <c r="E15" s="62">
        <f>'Group 1 ITE'!E25</f>
        <v>2216</v>
      </c>
      <c r="F15" s="62">
        <f>'Group 1 ITE'!F25</f>
        <v>2252</v>
      </c>
      <c r="G15" s="62">
        <f>'Group 1 ITE'!G25</f>
        <v>2203</v>
      </c>
      <c r="H15" s="62">
        <f>'Group 1 ITE'!H25</f>
        <v>2213</v>
      </c>
      <c r="I15" s="62">
        <f>'Group 1 ITE'!I25</f>
        <v>2146</v>
      </c>
      <c r="J15" s="62">
        <f>'Group 1 ITE'!J25</f>
        <v>1837</v>
      </c>
      <c r="K15" s="62">
        <f>'Group 1 ITE'!K25</f>
        <v>1847</v>
      </c>
      <c r="L15" s="62">
        <f>'Group 1 ITE'!L25</f>
        <v>1618</v>
      </c>
      <c r="M15" s="62">
        <f>'Group 1 ITE'!M25</f>
        <v>1423</v>
      </c>
      <c r="N15" s="62">
        <f>SUM(B15:M15)</f>
        <v>24418</v>
      </c>
    </row>
    <row r="16" spans="1:15" x14ac:dyDescent="0.2">
      <c r="A16" s="58" t="s">
        <v>1</v>
      </c>
      <c r="B16" s="62">
        <f>'Group 1 ITE'!B26</f>
        <v>1244</v>
      </c>
      <c r="C16" s="62">
        <f>'Group 1 ITE'!C26</f>
        <v>1339</v>
      </c>
      <c r="D16" s="62">
        <f>'Group 1 ITE'!D26</f>
        <v>1045</v>
      </c>
      <c r="E16" s="62">
        <f>'Group 1 ITE'!E26</f>
        <v>1223</v>
      </c>
      <c r="F16" s="62">
        <f>'Group 1 ITE'!F26</f>
        <v>1227</v>
      </c>
      <c r="G16" s="62">
        <f>'Group 1 ITE'!G26</f>
        <v>1186</v>
      </c>
      <c r="H16" s="62">
        <f>'Group 1 ITE'!H26</f>
        <v>1240</v>
      </c>
      <c r="I16" s="62">
        <f>'Group 1 ITE'!I26</f>
        <v>1096</v>
      </c>
      <c r="J16" s="62">
        <f>'Group 1 ITE'!J26</f>
        <v>850</v>
      </c>
      <c r="K16" s="62">
        <f>'Group 1 ITE'!K26</f>
        <v>875</v>
      </c>
      <c r="L16" s="62">
        <f>'Group 1 ITE'!L26</f>
        <v>892</v>
      </c>
      <c r="M16" s="62">
        <f>'Group 1 ITE'!M26</f>
        <v>777</v>
      </c>
      <c r="N16" s="62">
        <f>SUM(B16:M16)</f>
        <v>12994</v>
      </c>
    </row>
    <row r="17" spans="1:15" x14ac:dyDescent="0.2">
      <c r="A17" s="58"/>
      <c r="B17" s="62"/>
      <c r="C17" s="62"/>
      <c r="D17" s="62"/>
      <c r="E17" s="62"/>
      <c r="F17" s="62"/>
      <c r="G17" s="62"/>
      <c r="H17" s="62"/>
      <c r="I17" s="62"/>
      <c r="J17" s="62"/>
      <c r="K17" s="62"/>
      <c r="L17" s="62"/>
      <c r="M17" s="62"/>
      <c r="N17" s="62"/>
    </row>
    <row r="18" spans="1:15" x14ac:dyDescent="0.2">
      <c r="A18" s="59" t="s">
        <v>11</v>
      </c>
      <c r="B18" s="150">
        <f t="shared" ref="B18:H18" si="2">SUM(B12:B17)</f>
        <v>4646</v>
      </c>
      <c r="C18" s="150">
        <f t="shared" si="2"/>
        <v>4476</v>
      </c>
      <c r="D18" s="150">
        <f t="shared" si="2"/>
        <v>3834</v>
      </c>
      <c r="E18" s="150">
        <f t="shared" si="2"/>
        <v>4248</v>
      </c>
      <c r="F18" s="150">
        <f t="shared" si="2"/>
        <v>4339</v>
      </c>
      <c r="G18" s="150">
        <f t="shared" si="2"/>
        <v>4241</v>
      </c>
      <c r="H18" s="150">
        <f t="shared" si="2"/>
        <v>4289</v>
      </c>
      <c r="I18" s="150">
        <f t="shared" ref="I18:N18" si="3">SUM(I12:I17)</f>
        <v>3927</v>
      </c>
      <c r="J18" s="150">
        <f t="shared" si="3"/>
        <v>3203</v>
      </c>
      <c r="K18" s="150">
        <f t="shared" si="3"/>
        <v>3233</v>
      </c>
      <c r="L18" s="150">
        <f>SUM(L12:L17)</f>
        <v>3050</v>
      </c>
      <c r="M18" s="150">
        <f>SUM(M12:M17)</f>
        <v>2675</v>
      </c>
      <c r="N18" s="150">
        <f t="shared" si="3"/>
        <v>46161</v>
      </c>
    </row>
    <row r="19" spans="1:15" ht="13.5" customHeight="1" x14ac:dyDescent="0.2">
      <c r="A19" s="107"/>
      <c r="B19" s="107"/>
      <c r="C19" s="107"/>
      <c r="D19" s="107"/>
      <c r="E19" s="107"/>
      <c r="F19" s="107"/>
      <c r="G19" s="107"/>
      <c r="H19" s="107"/>
      <c r="I19" s="107"/>
      <c r="J19" s="107"/>
      <c r="K19" s="107"/>
      <c r="L19" s="107"/>
      <c r="M19" s="107"/>
      <c r="N19" s="107"/>
    </row>
    <row r="20" spans="1:15" x14ac:dyDescent="0.2">
      <c r="A20" s="100" t="s">
        <v>56</v>
      </c>
      <c r="B20" s="90"/>
      <c r="C20" s="90"/>
      <c r="D20" s="90"/>
      <c r="E20" s="90"/>
      <c r="F20" s="90"/>
      <c r="G20" s="90"/>
      <c r="H20" s="90"/>
      <c r="I20" s="90"/>
      <c r="J20" s="90"/>
      <c r="K20" s="90"/>
      <c r="L20" s="90"/>
      <c r="M20" s="90"/>
      <c r="N20" s="90"/>
    </row>
    <row r="21" spans="1:15" s="57" customFormat="1" x14ac:dyDescent="0.2">
      <c r="A21" s="55" t="s">
        <v>4</v>
      </c>
      <c r="B21" s="183" t="s">
        <v>86</v>
      </c>
      <c r="C21" s="183" t="s">
        <v>87</v>
      </c>
      <c r="D21" s="183" t="s">
        <v>88</v>
      </c>
      <c r="E21" s="183" t="s">
        <v>89</v>
      </c>
      <c r="F21" s="183" t="s">
        <v>97</v>
      </c>
      <c r="G21" s="183" t="s">
        <v>90</v>
      </c>
      <c r="H21" s="183" t="s">
        <v>91</v>
      </c>
      <c r="I21" s="183" t="s">
        <v>92</v>
      </c>
      <c r="J21" s="183" t="s">
        <v>93</v>
      </c>
      <c r="K21" s="183" t="s">
        <v>94</v>
      </c>
      <c r="L21" s="183" t="s">
        <v>95</v>
      </c>
      <c r="M21" s="183" t="s">
        <v>96</v>
      </c>
      <c r="N21" s="184" t="s">
        <v>0</v>
      </c>
    </row>
    <row r="22" spans="1:15" x14ac:dyDescent="0.2">
      <c r="A22" s="58" t="s">
        <v>8</v>
      </c>
      <c r="B22" s="140">
        <f>+'Group 1 Cat 2 ITE -Rechargeable'!B3</f>
        <v>347516</v>
      </c>
      <c r="C22" s="140">
        <f>+'Group 1 Cat 2 ITE -Rechargeable'!C3</f>
        <v>339840.80000000005</v>
      </c>
      <c r="D22" s="142">
        <f>+'Group 1 Cat 2 ITE -Rechargeable'!D3</f>
        <v>299759.2</v>
      </c>
      <c r="E22" s="140">
        <f>+'Group 1 Cat 2 ITE -Rechargeable'!E3</f>
        <v>317668</v>
      </c>
      <c r="F22" s="140">
        <f>+'Group 1 Cat 2 ITE -Rechargeable'!F3</f>
        <v>280571.2</v>
      </c>
      <c r="G22" s="140">
        <f>+'Group 1 Cat 2 ITE -Rechargeable'!G3</f>
        <v>269911.2</v>
      </c>
      <c r="H22" s="140">
        <f>+'Group 1 Cat 2 ITE -Rechargeable'!H3</f>
        <v>297627.2</v>
      </c>
      <c r="I22" s="140">
        <f>+'Group 1 Cat 2 ITE -Rechargeable'!I3</f>
        <v>360734.4</v>
      </c>
      <c r="J22" s="140">
        <f>+'Group 1 Cat 2 ITE -Rechargeable'!J3</f>
        <v>315109.59999999998</v>
      </c>
      <c r="K22" s="140">
        <f>+'Group 1 Cat 2 ITE -Rechargeable'!K3</f>
        <v>322358.40000000002</v>
      </c>
      <c r="L22" s="140">
        <f>+'Group 1 Cat 2 ITE -Rechargeable'!L3</f>
        <v>316815.19999999995</v>
      </c>
      <c r="M22" s="140">
        <f>+'Group 1 Cat 2 ITE -Rechargeable'!M3</f>
        <v>280997.59999999998</v>
      </c>
      <c r="N22" s="140">
        <f>SUM(B22:M22)</f>
        <v>3748908.8000000003</v>
      </c>
    </row>
    <row r="23" spans="1:15" x14ac:dyDescent="0.2">
      <c r="A23" s="5" t="s">
        <v>103</v>
      </c>
      <c r="B23" s="140">
        <f>+'Group 1 Cat 2 ITE -Rechargeable'!B4</f>
        <v>420908.4</v>
      </c>
      <c r="C23" s="140">
        <f>+'Group 1 Cat 2 ITE -Rechargeable'!C4</f>
        <v>420436</v>
      </c>
      <c r="D23" s="142">
        <f>+'Group 1 Cat 2 ITE -Rechargeable'!D4</f>
        <v>391619.6</v>
      </c>
      <c r="E23" s="140">
        <f>+'Group 1 Cat 2 ITE -Rechargeable'!E4</f>
        <v>430828.79999999999</v>
      </c>
      <c r="F23" s="140">
        <f>+'Group 1 Cat 2 ITE -Rechargeable'!F4</f>
        <v>478068.8</v>
      </c>
      <c r="G23" s="140">
        <f>+'Group 1 Cat 2 ITE -Rechargeable'!G4</f>
        <v>488934</v>
      </c>
      <c r="H23" s="140">
        <f>+'Group 1 Cat 2 ITE -Rechargeable'!H4</f>
        <v>521529.59999999998</v>
      </c>
      <c r="I23" s="140">
        <f>+'Group 1 Cat 2 ITE -Rechargeable'!I4</f>
        <v>518222.80000000005</v>
      </c>
      <c r="J23" s="140">
        <f>+'Group 1 Cat 2 ITE -Rechargeable'!J4</f>
        <v>460117.60000000003</v>
      </c>
      <c r="K23" s="140">
        <f>+'Group 1 Cat 2 ITE -Rechargeable'!K4</f>
        <v>560266.4</v>
      </c>
      <c r="L23" s="140">
        <f>+'Group 1 Cat 2 ITE -Rechargeable'!L4</f>
        <v>480903.20000000007</v>
      </c>
      <c r="M23" s="140">
        <f>+'Group 1 Cat 2 ITE -Rechargeable'!M4</f>
        <v>511136.8</v>
      </c>
      <c r="N23" s="140">
        <f>SUM(B23:M23)</f>
        <v>5682972</v>
      </c>
    </row>
    <row r="24" spans="1:15" x14ac:dyDescent="0.2">
      <c r="A24" s="58" t="s">
        <v>1</v>
      </c>
      <c r="B24" s="140">
        <f>+'Group 1 Cat 2 ITE -Rechargeable'!B5</f>
        <v>3015584</v>
      </c>
      <c r="C24" s="140">
        <f>+'Group 1 Cat 2 ITE -Rechargeable'!C5</f>
        <v>2959299.2</v>
      </c>
      <c r="D24" s="142">
        <f>+'Group 1 Cat 2 ITE -Rechargeable'!D5</f>
        <v>2579033.5999999996</v>
      </c>
      <c r="E24" s="140">
        <f>+'Group 1 Cat 2 ITE -Rechargeable'!E5</f>
        <v>3003686.4</v>
      </c>
      <c r="F24" s="140">
        <f>+'Group 1 Cat 2 ITE -Rechargeable'!F5</f>
        <v>3038464</v>
      </c>
      <c r="G24" s="140">
        <f>+'Group 1 Cat 2 ITE -Rechargeable'!G5</f>
        <v>3193590.4</v>
      </c>
      <c r="H24" s="140">
        <f>+'Group 1 Cat 2 ITE -Rechargeable'!H5</f>
        <v>3350089.6</v>
      </c>
      <c r="I24" s="140">
        <f>+'Group 1 Cat 2 ITE -Rechargeable'!I5</f>
        <v>3570652.8</v>
      </c>
      <c r="J24" s="140">
        <f>+'Group 1 Cat 2 ITE -Rechargeable'!J5</f>
        <v>2991788.8</v>
      </c>
      <c r="K24" s="140">
        <f>+'Group 1 Cat 2 ITE -Rechargeable'!K5</f>
        <v>3619158.4</v>
      </c>
      <c r="L24" s="140">
        <f>+'Group 1 Cat 2 ITE -Rechargeable'!L5</f>
        <v>3649817.6</v>
      </c>
      <c r="M24" s="140">
        <f>+'Group 1 Cat 2 ITE -Rechargeable'!M5</f>
        <v>3391731.2</v>
      </c>
      <c r="N24" s="140">
        <f>SUM(B24:M24)</f>
        <v>38362896.000000007</v>
      </c>
    </row>
    <row r="25" spans="1:15" x14ac:dyDescent="0.2">
      <c r="A25" s="58"/>
      <c r="B25" s="140"/>
      <c r="C25" s="140"/>
      <c r="D25" s="146"/>
      <c r="E25" s="141"/>
      <c r="F25" s="140"/>
      <c r="G25" s="141"/>
      <c r="H25" s="140"/>
      <c r="I25" s="140"/>
      <c r="J25" s="140"/>
      <c r="K25" s="140"/>
      <c r="L25" s="140"/>
      <c r="M25" s="140"/>
      <c r="N25" s="140"/>
    </row>
    <row r="26" spans="1:15" x14ac:dyDescent="0.2">
      <c r="A26" s="59" t="s">
        <v>5</v>
      </c>
      <c r="B26" s="148">
        <f t="shared" ref="B26:H26" si="4">SUM(B22:B24)</f>
        <v>3784008.4</v>
      </c>
      <c r="C26" s="148">
        <f t="shared" si="4"/>
        <v>3719576</v>
      </c>
      <c r="D26" s="189">
        <f t="shared" si="4"/>
        <v>3270412.3999999994</v>
      </c>
      <c r="E26" s="149">
        <f t="shared" si="4"/>
        <v>3752183.2</v>
      </c>
      <c r="F26" s="148">
        <f t="shared" si="4"/>
        <v>3797104</v>
      </c>
      <c r="G26" s="149">
        <f t="shared" si="4"/>
        <v>3952435.5999999996</v>
      </c>
      <c r="H26" s="148">
        <f t="shared" si="4"/>
        <v>4169246.4000000004</v>
      </c>
      <c r="I26" s="148">
        <f t="shared" ref="I26:N26" si="5">SUM(I22:I24)</f>
        <v>4449610</v>
      </c>
      <c r="J26" s="148">
        <f t="shared" si="5"/>
        <v>3767016</v>
      </c>
      <c r="K26" s="148">
        <f t="shared" si="5"/>
        <v>4501783.2</v>
      </c>
      <c r="L26" s="148">
        <f>SUM(L22:L24)</f>
        <v>4447536</v>
      </c>
      <c r="M26" s="148">
        <f>SUM(M22:M24)</f>
        <v>4183865.6</v>
      </c>
      <c r="N26" s="148">
        <f t="shared" si="5"/>
        <v>47794776.800000012</v>
      </c>
      <c r="O26" s="60"/>
    </row>
    <row r="27" spans="1:15" ht="12.75" customHeight="1" x14ac:dyDescent="0.2">
      <c r="A27" s="107"/>
      <c r="B27" s="107"/>
      <c r="C27" s="107"/>
      <c r="D27" s="107"/>
      <c r="E27" s="107"/>
      <c r="F27" s="107"/>
      <c r="G27" s="107"/>
      <c r="H27" s="107"/>
      <c r="I27" s="107"/>
      <c r="J27" s="107"/>
      <c r="K27" s="107"/>
      <c r="L27" s="107"/>
      <c r="M27" s="107"/>
      <c r="N27" s="107"/>
    </row>
    <row r="28" spans="1:15" x14ac:dyDescent="0.2">
      <c r="A28" s="61" t="s">
        <v>19</v>
      </c>
      <c r="B28" s="183" t="s">
        <v>86</v>
      </c>
      <c r="C28" s="183" t="s">
        <v>87</v>
      </c>
      <c r="D28" s="188" t="s">
        <v>98</v>
      </c>
      <c r="E28" s="183" t="s">
        <v>89</v>
      </c>
      <c r="F28" s="183" t="s">
        <v>97</v>
      </c>
      <c r="G28" s="183" t="s">
        <v>90</v>
      </c>
      <c r="H28" s="183" t="s">
        <v>91</v>
      </c>
      <c r="I28" s="183" t="s">
        <v>92</v>
      </c>
      <c r="J28" s="183" t="s">
        <v>93</v>
      </c>
      <c r="K28" s="183" t="s">
        <v>94</v>
      </c>
      <c r="L28" s="183" t="s">
        <v>95</v>
      </c>
      <c r="M28" s="183" t="s">
        <v>96</v>
      </c>
      <c r="N28" s="184" t="s">
        <v>0</v>
      </c>
    </row>
    <row r="29" spans="1:15" x14ac:dyDescent="0.2">
      <c r="A29" s="10" t="s">
        <v>84</v>
      </c>
      <c r="B29" s="62">
        <f>+'Group 1 Cat 2 ITE -Rechargeable'!B16</f>
        <v>815</v>
      </c>
      <c r="C29" s="62">
        <f>+'Group 1 Cat 2 ITE -Rechargeable'!C16</f>
        <v>793</v>
      </c>
      <c r="D29" s="79">
        <f>+'Group 1 Cat 2 ITE -Rechargeable'!D16</f>
        <v>701</v>
      </c>
      <c r="E29" s="62">
        <f>+'Group 1 Cat 2 ITE -Rechargeable'!E16</f>
        <v>745</v>
      </c>
      <c r="F29" s="62">
        <f>+'Group 1 Cat 2 ITE -Rechargeable'!F16</f>
        <v>658</v>
      </c>
      <c r="G29" s="62">
        <f>+'Group 1 Cat 2 ITE -Rechargeable'!G16</f>
        <v>629</v>
      </c>
      <c r="H29" s="62">
        <f>+'Group 1 Cat 2 ITE -Rechargeable'!H16</f>
        <v>696</v>
      </c>
      <c r="I29" s="62">
        <f>+'Group 1 Cat 2 ITE -Rechargeable'!I16</f>
        <v>844</v>
      </c>
      <c r="J29" s="62">
        <f>+'Group 1 Cat 2 ITE -Rechargeable'!J16</f>
        <v>739</v>
      </c>
      <c r="K29" s="62">
        <f>+'Group 1 Cat 2 ITE -Rechargeable'!K16</f>
        <v>754</v>
      </c>
      <c r="L29" s="62">
        <f>+'Group 1 Cat 2 ITE -Rechargeable'!L16</f>
        <v>743</v>
      </c>
      <c r="M29" s="62">
        <f>+'Group 1 Cat 2 ITE -Rechargeable'!M16</f>
        <v>657</v>
      </c>
      <c r="N29" s="62">
        <f>SUM(B29:M29)</f>
        <v>8774</v>
      </c>
    </row>
    <row r="30" spans="1:15" x14ac:dyDescent="0.2">
      <c r="A30" s="5" t="s">
        <v>103</v>
      </c>
      <c r="B30" s="62">
        <f>+'Group 1 Cat 2 ITE -Rechargeable'!B17</f>
        <v>889</v>
      </c>
      <c r="C30" s="62">
        <f>+'Group 1 Cat 2 ITE -Rechargeable'!C17</f>
        <v>885</v>
      </c>
      <c r="D30" s="79">
        <f>+'Group 1 Cat 2 ITE -Rechargeable'!D17</f>
        <v>824</v>
      </c>
      <c r="E30" s="62">
        <f>+'Group 1 Cat 2 ITE -Rechargeable'!E17</f>
        <v>908</v>
      </c>
      <c r="F30" s="62">
        <f>+'Group 1 Cat 2 ITE -Rechargeable'!F17</f>
        <v>1010</v>
      </c>
      <c r="G30" s="62">
        <f>+'Group 1 Cat 2 ITE -Rechargeable'!G17</f>
        <v>1029</v>
      </c>
      <c r="H30" s="62">
        <f>+'Group 1 Cat 2 ITE -Rechargeable'!H17</f>
        <v>1098</v>
      </c>
      <c r="I30" s="62">
        <f>+'Group 1 Cat 2 ITE -Rechargeable'!I17</f>
        <v>1097</v>
      </c>
      <c r="J30" s="62">
        <f>+'Group 1 Cat 2 ITE -Rechargeable'!J17</f>
        <v>972</v>
      </c>
      <c r="K30" s="62">
        <f>+'Group 1 Cat 2 ITE -Rechargeable'!K17</f>
        <v>1182</v>
      </c>
      <c r="L30" s="62">
        <f>+'Group 1 Cat 2 ITE -Rechargeable'!L17</f>
        <v>1018</v>
      </c>
      <c r="M30" s="62">
        <f>+'Group 1 Cat 2 ITE -Rechargeable'!M17</f>
        <v>1080</v>
      </c>
      <c r="N30" s="62">
        <f>SUM(B30:M30)</f>
        <v>11992</v>
      </c>
    </row>
    <row r="31" spans="1:15" x14ac:dyDescent="0.2">
      <c r="A31" s="58" t="s">
        <v>1</v>
      </c>
      <c r="B31" s="62">
        <f>+'Group 1 Cat 2 ITE -Rechargeable'!B18</f>
        <v>6588</v>
      </c>
      <c r="C31" s="62">
        <f>+'Group 1 Cat 2 ITE -Rechargeable'!C18</f>
        <v>6457</v>
      </c>
      <c r="D31" s="79">
        <f>+'Group 1 Cat 2 ITE -Rechargeable'!D18</f>
        <v>5634</v>
      </c>
      <c r="E31" s="62">
        <f>+'Group 1 Cat 2 ITE -Rechargeable'!E18</f>
        <v>6550</v>
      </c>
      <c r="F31" s="62">
        <f>+'Group 1 Cat 2 ITE -Rechargeable'!F18</f>
        <v>6634</v>
      </c>
      <c r="G31" s="62">
        <f>+'Group 1 Cat 2 ITE -Rechargeable'!G18</f>
        <v>6971</v>
      </c>
      <c r="H31" s="62">
        <f>+'Group 1 Cat 2 ITE -Rechargeable'!H18</f>
        <v>7314</v>
      </c>
      <c r="I31" s="62">
        <f>+'Group 1 Cat 2 ITE -Rechargeable'!I18</f>
        <v>7791</v>
      </c>
      <c r="J31" s="62">
        <f>+'Group 1 Cat 2 ITE -Rechargeable'!J18</f>
        <v>6525</v>
      </c>
      <c r="K31" s="62">
        <f>+'Group 1 Cat 2 ITE -Rechargeable'!K18</f>
        <v>7887</v>
      </c>
      <c r="L31" s="62">
        <f>+'Group 1 Cat 2 ITE -Rechargeable'!L18</f>
        <v>7968</v>
      </c>
      <c r="M31" s="62">
        <f>+'Group 1 Cat 2 ITE -Rechargeable'!M18</f>
        <v>7411</v>
      </c>
      <c r="N31" s="62">
        <f>SUM(B31:M31)</f>
        <v>83730</v>
      </c>
    </row>
    <row r="32" spans="1:15" x14ac:dyDescent="0.2">
      <c r="A32" s="58"/>
      <c r="B32" s="62"/>
      <c r="C32" s="62"/>
      <c r="D32" s="79"/>
      <c r="E32" s="62"/>
      <c r="F32" s="62"/>
      <c r="G32" s="62"/>
      <c r="H32" s="62"/>
      <c r="I32" s="62"/>
      <c r="J32" s="62"/>
      <c r="K32" s="62"/>
      <c r="L32" s="62"/>
      <c r="M32" s="62"/>
      <c r="N32" s="62"/>
    </row>
    <row r="33" spans="1:15" x14ac:dyDescent="0.2">
      <c r="A33" s="59" t="s">
        <v>11</v>
      </c>
      <c r="B33" s="150">
        <f>SUM(B30:B31)</f>
        <v>7477</v>
      </c>
      <c r="C33" s="150">
        <f t="shared" ref="C33:H33" si="6">SUM(C29:C31)</f>
        <v>8135</v>
      </c>
      <c r="D33" s="150">
        <f t="shared" si="6"/>
        <v>7159</v>
      </c>
      <c r="E33" s="150">
        <f t="shared" si="6"/>
        <v>8203</v>
      </c>
      <c r="F33" s="150">
        <f t="shared" si="6"/>
        <v>8302</v>
      </c>
      <c r="G33" s="150">
        <f t="shared" si="6"/>
        <v>8629</v>
      </c>
      <c r="H33" s="150">
        <f t="shared" si="6"/>
        <v>9108</v>
      </c>
      <c r="I33" s="150">
        <f>SUM(I29:I31)</f>
        <v>9732</v>
      </c>
      <c r="J33" s="150">
        <f>SUM(J29:J31)</f>
        <v>8236</v>
      </c>
      <c r="K33" s="150">
        <f>SUM(K29:K31)</f>
        <v>9823</v>
      </c>
      <c r="L33" s="150">
        <f>SUM(L29:L31)</f>
        <v>9729</v>
      </c>
      <c r="M33" s="150">
        <f>SUM(M29:M31)</f>
        <v>9148</v>
      </c>
      <c r="N33" s="150">
        <f>SUM(N29:N31)</f>
        <v>104496</v>
      </c>
    </row>
    <row r="34" spans="1:15" ht="13.5" customHeight="1" x14ac:dyDescent="0.2">
      <c r="A34" s="107"/>
      <c r="B34" s="107"/>
      <c r="C34" s="107"/>
      <c r="D34" s="107"/>
      <c r="E34" s="107"/>
      <c r="F34" s="107"/>
      <c r="G34" s="107"/>
      <c r="H34" s="107"/>
      <c r="I34" s="107"/>
      <c r="J34" s="107"/>
      <c r="K34" s="107"/>
      <c r="L34" s="107"/>
      <c r="M34" s="107"/>
      <c r="N34" s="107"/>
    </row>
    <row r="35" spans="1:15" x14ac:dyDescent="0.2">
      <c r="A35" s="100" t="s">
        <v>46</v>
      </c>
      <c r="B35" s="90"/>
      <c r="C35" s="90"/>
      <c r="D35" s="90"/>
      <c r="E35" s="90"/>
      <c r="F35" s="90"/>
      <c r="G35" s="90"/>
      <c r="H35" s="90"/>
      <c r="I35" s="90"/>
      <c r="J35" s="90"/>
      <c r="K35" s="90"/>
      <c r="L35" s="90"/>
      <c r="M35" s="90"/>
      <c r="N35" s="90"/>
    </row>
    <row r="36" spans="1:15" s="57" customFormat="1" x14ac:dyDescent="0.2">
      <c r="A36" s="55" t="s">
        <v>4</v>
      </c>
      <c r="B36" s="183" t="s">
        <v>86</v>
      </c>
      <c r="C36" s="183" t="s">
        <v>87</v>
      </c>
      <c r="D36" s="183" t="s">
        <v>88</v>
      </c>
      <c r="E36" s="183" t="s">
        <v>89</v>
      </c>
      <c r="F36" s="183" t="s">
        <v>97</v>
      </c>
      <c r="G36" s="183" t="s">
        <v>90</v>
      </c>
      <c r="H36" s="183" t="s">
        <v>91</v>
      </c>
      <c r="I36" s="183" t="s">
        <v>92</v>
      </c>
      <c r="J36" s="183" t="s">
        <v>93</v>
      </c>
      <c r="K36" s="183" t="s">
        <v>94</v>
      </c>
      <c r="L36" s="183" t="s">
        <v>95</v>
      </c>
      <c r="M36" s="183" t="s">
        <v>96</v>
      </c>
      <c r="N36" s="184" t="s">
        <v>0</v>
      </c>
    </row>
    <row r="37" spans="1:15" x14ac:dyDescent="0.2">
      <c r="A37" s="58" t="s">
        <v>8</v>
      </c>
      <c r="B37" s="140">
        <f>'Group 2 BTE'!B3</f>
        <v>56331.6</v>
      </c>
      <c r="C37" s="140">
        <f>'Group 2 BTE'!C3</f>
        <v>51308.399999999994</v>
      </c>
      <c r="D37" s="140">
        <f>'Group 2 BTE'!D3</f>
        <v>44132.4</v>
      </c>
      <c r="E37" s="141">
        <f>'Group 2 BTE'!E3</f>
        <v>49155.600000000006</v>
      </c>
      <c r="F37" s="140">
        <f>'Group 2 BTE'!F3</f>
        <v>42338.400000000001</v>
      </c>
      <c r="G37" s="141">
        <f>'Group 2 BTE'!G3</f>
        <v>44491.199999999997</v>
      </c>
      <c r="H37" s="140">
        <f>'Group 2 BTE'!H3</f>
        <v>48796.800000000003</v>
      </c>
      <c r="I37" s="140">
        <f>'Group 2 BTE'!I3</f>
        <v>37674</v>
      </c>
      <c r="J37" s="140">
        <f>'Group 2 BTE'!J3</f>
        <v>28704</v>
      </c>
      <c r="K37" s="140">
        <f>'Group 2 BTE'!K3</f>
        <v>38391.599999999999</v>
      </c>
      <c r="L37" s="140">
        <f>'Group 2 BTE'!L3</f>
        <v>35162.400000000001</v>
      </c>
      <c r="M37" s="140">
        <f>'Group 2 BTE'!M3</f>
        <v>33368.400000000001</v>
      </c>
      <c r="N37" s="140">
        <f>SUM(B37:M37)</f>
        <v>509854.8</v>
      </c>
    </row>
    <row r="38" spans="1:15" x14ac:dyDescent="0.2">
      <c r="A38" s="58" t="s">
        <v>9</v>
      </c>
      <c r="B38" s="140">
        <f>'Group 2 BTE'!B4</f>
        <v>68128.320000000007</v>
      </c>
      <c r="C38" s="140">
        <f>'Group 2 BTE'!C4</f>
        <v>62986.559999999998</v>
      </c>
      <c r="D38" s="141">
        <f>'Group 2 BTE'!D4</f>
        <v>53024.4</v>
      </c>
      <c r="E38" s="141">
        <f>'Group 2 BTE'!E4</f>
        <v>66842.880000000005</v>
      </c>
      <c r="F38" s="140">
        <f>'Group 2 BTE'!F4</f>
        <v>53667.119999999995</v>
      </c>
      <c r="G38" s="141">
        <f>'Group 2 BTE'!G4</f>
        <v>62343.839999999989</v>
      </c>
      <c r="H38" s="140">
        <f>'Group 2 BTE'!H4</f>
        <v>64272</v>
      </c>
      <c r="I38" s="140">
        <f>'Group 2 BTE'!I4</f>
        <v>60737.04</v>
      </c>
      <c r="J38" s="140">
        <f>'Group 2 BTE'!J4</f>
        <v>44347.68</v>
      </c>
      <c r="K38" s="140">
        <f>'Group 2 BTE'!K4</f>
        <v>61379.76</v>
      </c>
      <c r="L38" s="140">
        <f>'Group 2 BTE'!L4</f>
        <v>46597.2</v>
      </c>
      <c r="M38" s="140">
        <f>'Group 2 BTE'!M4</f>
        <v>53024.4</v>
      </c>
      <c r="N38" s="140">
        <f>SUM(B38:M38)</f>
        <v>697351.2</v>
      </c>
    </row>
    <row r="39" spans="1:15" x14ac:dyDescent="0.2">
      <c r="A39" s="5" t="s">
        <v>103</v>
      </c>
      <c r="B39" s="140">
        <f>'Group 2 BTE'!B5</f>
        <v>2487.6799999999998</v>
      </c>
      <c r="C39" s="140">
        <f>'Group 2 BTE'!C5</f>
        <v>3731.52</v>
      </c>
      <c r="D39" s="141">
        <f>'Group 2 BTE'!D5</f>
        <v>3731.52</v>
      </c>
      <c r="E39" s="141">
        <f>'Group 2 BTE'!E5</f>
        <v>1243.8399999999999</v>
      </c>
      <c r="F39" s="140">
        <f>'Group 2 BTE'!F5</f>
        <v>2487.6799999999998</v>
      </c>
      <c r="G39" s="141">
        <f>'Group 2 BTE'!G5</f>
        <v>1243.8399999999999</v>
      </c>
      <c r="H39" s="140">
        <f>'Group 2 BTE'!H5</f>
        <v>4353.4399999999996</v>
      </c>
      <c r="I39" s="140">
        <f>'Group 2 BTE'!I5</f>
        <v>1865.7599999999998</v>
      </c>
      <c r="J39" s="140">
        <f>'Group 2 BTE'!J5</f>
        <v>1554.8</v>
      </c>
      <c r="K39" s="140">
        <f>'Group 2 BTE'!K5</f>
        <v>932.88</v>
      </c>
      <c r="L39" s="140">
        <f>'Group 2 BTE'!L5</f>
        <v>1243.8399999999999</v>
      </c>
      <c r="M39" s="140">
        <f>'Group 2 BTE'!M5</f>
        <v>1243.8399999999999</v>
      </c>
      <c r="N39" s="140">
        <f>SUM(B39:M39)</f>
        <v>26120.639999999999</v>
      </c>
    </row>
    <row r="40" spans="1:15" x14ac:dyDescent="0.2">
      <c r="A40" s="58" t="s">
        <v>24</v>
      </c>
      <c r="B40" s="140">
        <f>'Group 2 BTE'!B6</f>
        <v>229474.68</v>
      </c>
      <c r="C40" s="140">
        <f>'Group 2 BTE'!C6</f>
        <v>259062.12</v>
      </c>
      <c r="D40" s="141">
        <f>'Group 2 BTE'!D6</f>
        <v>216745.2</v>
      </c>
      <c r="E40" s="141">
        <f>'Group 2 BTE'!E6</f>
        <v>229818.72000000003</v>
      </c>
      <c r="F40" s="140">
        <f>'Group 2 BTE'!F6</f>
        <v>249084.96000000002</v>
      </c>
      <c r="G40" s="141">
        <f>'Group 2 BTE'!G6</f>
        <v>228098.52000000002</v>
      </c>
      <c r="H40" s="140">
        <f>'Group 2 BTE'!H6</f>
        <v>227410.44</v>
      </c>
      <c r="I40" s="140">
        <f>'Group 2 BTE'!I6</f>
        <v>281080.68</v>
      </c>
      <c r="J40" s="140">
        <f>'Group 2 BTE'!J6</f>
        <v>208832.28</v>
      </c>
      <c r="K40" s="140">
        <f>'Group 2 BTE'!K6</f>
        <v>263878.68</v>
      </c>
      <c r="L40" s="140">
        <f>'Group 2 BTE'!L6</f>
        <v>230850.84000000003</v>
      </c>
      <c r="M40" s="140">
        <f>'Group 2 BTE'!M6</f>
        <v>201263.4</v>
      </c>
      <c r="N40" s="140">
        <f>SUM(B40:M40)</f>
        <v>2825600.5199999996</v>
      </c>
    </row>
    <row r="41" spans="1:15" x14ac:dyDescent="0.2">
      <c r="A41" s="58" t="s">
        <v>1</v>
      </c>
      <c r="B41" s="140">
        <f>'Group 2 BTE'!B7</f>
        <v>31096</v>
      </c>
      <c r="C41" s="140">
        <f>'Group 2 BTE'!C7</f>
        <v>20212.400000000001</v>
      </c>
      <c r="D41" s="141">
        <f>'Group 2 BTE'!D7</f>
        <v>21767.199999999997</v>
      </c>
      <c r="E41" s="141">
        <f>'Group 2 BTE'!E7</f>
        <v>30474.080000000002</v>
      </c>
      <c r="F41" s="140">
        <f>'Group 2 BTE'!F7</f>
        <v>29541.199999999997</v>
      </c>
      <c r="G41" s="141">
        <f>'Group 2 BTE'!G7</f>
        <v>24254.879999999997</v>
      </c>
      <c r="H41" s="140">
        <f>'Group 2 BTE'!H7</f>
        <v>36382.32</v>
      </c>
      <c r="I41" s="140">
        <f>'Group 2 BTE'!I7</f>
        <v>29230.239999999998</v>
      </c>
      <c r="J41" s="140">
        <f>'Group 2 BTE'!J7</f>
        <v>20834.32</v>
      </c>
      <c r="K41" s="140">
        <f>'Group 2 BTE'!K7</f>
        <v>25187.760000000002</v>
      </c>
      <c r="L41" s="140">
        <f>'Group 2 BTE'!L7</f>
        <v>18657.599999999999</v>
      </c>
      <c r="M41" s="140">
        <f>'Group 2 BTE'!M7</f>
        <v>16791.84</v>
      </c>
      <c r="N41" s="140">
        <f>SUM(B41:M41)</f>
        <v>304429.84000000003</v>
      </c>
    </row>
    <row r="42" spans="1:15" x14ac:dyDescent="0.2">
      <c r="A42" s="58"/>
      <c r="B42" s="140"/>
      <c r="C42" s="140"/>
      <c r="D42" s="140"/>
      <c r="E42" s="141"/>
      <c r="F42" s="140"/>
      <c r="G42" s="140"/>
      <c r="H42" s="140"/>
      <c r="I42" s="140"/>
      <c r="J42" s="140"/>
      <c r="K42" s="140"/>
      <c r="L42" s="140"/>
      <c r="M42" s="140"/>
      <c r="N42" s="140"/>
    </row>
    <row r="43" spans="1:15" x14ac:dyDescent="0.2">
      <c r="A43" s="59" t="s">
        <v>5</v>
      </c>
      <c r="B43" s="148">
        <f t="shared" ref="B43:H43" si="7">SUM(B37:B42)</f>
        <v>387518.28</v>
      </c>
      <c r="C43" s="148">
        <f t="shared" si="7"/>
        <v>397301</v>
      </c>
      <c r="D43" s="149">
        <f t="shared" si="7"/>
        <v>339400.72000000003</v>
      </c>
      <c r="E43" s="149">
        <f t="shared" si="7"/>
        <v>377535.12000000005</v>
      </c>
      <c r="F43" s="148">
        <f t="shared" si="7"/>
        <v>377119.36000000004</v>
      </c>
      <c r="G43" s="149">
        <f t="shared" si="7"/>
        <v>360432.28</v>
      </c>
      <c r="H43" s="148">
        <f t="shared" si="7"/>
        <v>381215</v>
      </c>
      <c r="I43" s="148">
        <f t="shared" ref="I43:N43" si="8">SUM(I37:I42)</f>
        <v>410587.72</v>
      </c>
      <c r="J43" s="148">
        <f t="shared" si="8"/>
        <v>304273.08</v>
      </c>
      <c r="K43" s="148">
        <f t="shared" si="8"/>
        <v>389770.68</v>
      </c>
      <c r="L43" s="148">
        <f>SUM(L37:L42)</f>
        <v>332511.88</v>
      </c>
      <c r="M43" s="148">
        <f>SUM(M37:M42)</f>
        <v>305691.88</v>
      </c>
      <c r="N43" s="148">
        <f t="shared" si="8"/>
        <v>4363356.9999999991</v>
      </c>
      <c r="O43" s="60"/>
    </row>
    <row r="44" spans="1:15" ht="12" customHeight="1" x14ac:dyDescent="0.2">
      <c r="A44" s="107"/>
      <c r="B44" s="107"/>
      <c r="C44" s="107"/>
      <c r="D44" s="107"/>
      <c r="E44" s="107"/>
      <c r="F44" s="107"/>
      <c r="G44" s="107"/>
      <c r="H44" s="107"/>
      <c r="I44" s="107"/>
      <c r="J44" s="107"/>
      <c r="K44" s="107"/>
      <c r="L44" s="107"/>
      <c r="M44" s="107"/>
      <c r="N44" s="107"/>
    </row>
    <row r="45" spans="1:15" x14ac:dyDescent="0.2">
      <c r="A45" s="61" t="s">
        <v>19</v>
      </c>
      <c r="B45" s="183" t="s">
        <v>86</v>
      </c>
      <c r="C45" s="183" t="s">
        <v>87</v>
      </c>
      <c r="D45" s="183" t="s">
        <v>88</v>
      </c>
      <c r="E45" s="183" t="s">
        <v>89</v>
      </c>
      <c r="F45" s="183" t="s">
        <v>97</v>
      </c>
      <c r="G45" s="183" t="s">
        <v>90</v>
      </c>
      <c r="H45" s="183" t="s">
        <v>91</v>
      </c>
      <c r="I45" s="183" t="s">
        <v>92</v>
      </c>
      <c r="J45" s="183" t="s">
        <v>93</v>
      </c>
      <c r="K45" s="183" t="s">
        <v>94</v>
      </c>
      <c r="L45" s="183" t="s">
        <v>95</v>
      </c>
      <c r="M45" s="183" t="s">
        <v>96</v>
      </c>
      <c r="N45" s="184" t="s">
        <v>0</v>
      </c>
    </row>
    <row r="46" spans="1:15" x14ac:dyDescent="0.2">
      <c r="A46" s="58" t="s">
        <v>8</v>
      </c>
      <c r="B46" s="62">
        <f>'Group 2 BTE'!B22</f>
        <v>156</v>
      </c>
      <c r="C46" s="62">
        <f>'Group 2 BTE'!C22</f>
        <v>143</v>
      </c>
      <c r="D46" s="62">
        <f>'Group 2 BTE'!D22</f>
        <v>123</v>
      </c>
      <c r="E46" s="62">
        <f>'Group 2 BTE'!E22</f>
        <v>137</v>
      </c>
      <c r="F46" s="62">
        <f>'Group 2 BTE'!F22</f>
        <v>117</v>
      </c>
      <c r="G46" s="62">
        <f>'Group 2 BTE'!G22</f>
        <v>124</v>
      </c>
      <c r="H46" s="62">
        <f>'Group 2 BTE'!H22</f>
        <v>134</v>
      </c>
      <c r="I46" s="62">
        <f>'Group 2 BTE'!I22</f>
        <v>105</v>
      </c>
      <c r="J46" s="62">
        <f>'Group 2 BTE'!J22</f>
        <v>80</v>
      </c>
      <c r="K46" s="62">
        <f>'Group 2 BTE'!K22</f>
        <v>107</v>
      </c>
      <c r="L46" s="62">
        <f>'Group 2 BTE'!L22</f>
        <v>98</v>
      </c>
      <c r="M46" s="62">
        <f>'Group 2 BTE'!M22</f>
        <v>93</v>
      </c>
      <c r="N46" s="62">
        <f>SUM(B46:M46)</f>
        <v>1417</v>
      </c>
    </row>
    <row r="47" spans="1:15" x14ac:dyDescent="0.2">
      <c r="A47" s="58" t="s">
        <v>9</v>
      </c>
      <c r="B47" s="62">
        <f>'Group 2 BTE'!B23</f>
        <v>212</v>
      </c>
      <c r="C47" s="62">
        <f>'Group 2 BTE'!C23</f>
        <v>194</v>
      </c>
      <c r="D47" s="62">
        <f>'Group 2 BTE'!D23</f>
        <v>165</v>
      </c>
      <c r="E47" s="62">
        <f>'Group 2 BTE'!E23</f>
        <v>204</v>
      </c>
      <c r="F47" s="62">
        <f>'Group 2 BTE'!F23</f>
        <v>165</v>
      </c>
      <c r="G47" s="62">
        <f>'Group 2 BTE'!G23</f>
        <v>192</v>
      </c>
      <c r="H47" s="62">
        <f>'Group 2 BTE'!H23</f>
        <v>200</v>
      </c>
      <c r="I47" s="62">
        <f>'Group 2 BTE'!I23</f>
        <v>189</v>
      </c>
      <c r="J47" s="62">
        <f>'Group 2 BTE'!J23</f>
        <v>138</v>
      </c>
      <c r="K47" s="62">
        <f>'Group 2 BTE'!K23</f>
        <v>191</v>
      </c>
      <c r="L47" s="62">
        <f>'Group 2 BTE'!L23</f>
        <v>145</v>
      </c>
      <c r="M47" s="62">
        <f>'Group 2 BTE'!M23</f>
        <v>165</v>
      </c>
      <c r="N47" s="62">
        <f>SUM(B47:M47)</f>
        <v>2160</v>
      </c>
    </row>
    <row r="48" spans="1:15" x14ac:dyDescent="0.2">
      <c r="A48" s="5" t="s">
        <v>103</v>
      </c>
      <c r="B48" s="62">
        <f>'Group 2 BTE'!B24</f>
        <v>8</v>
      </c>
      <c r="C48" s="62">
        <f>'Group 2 BTE'!C24</f>
        <v>12</v>
      </c>
      <c r="D48" s="62">
        <f>'Group 2 BTE'!D24</f>
        <v>12</v>
      </c>
      <c r="E48" s="62">
        <f>'Group 2 BTE'!E24</f>
        <v>4</v>
      </c>
      <c r="F48" s="62">
        <f>'Group 2 BTE'!F24</f>
        <v>8</v>
      </c>
      <c r="G48" s="62">
        <f>'Group 2 BTE'!G24</f>
        <v>4</v>
      </c>
      <c r="H48" s="62">
        <f>'Group 2 BTE'!H24</f>
        <v>14</v>
      </c>
      <c r="I48" s="62">
        <f>'Group 2 BTE'!I24</f>
        <v>6</v>
      </c>
      <c r="J48" s="62">
        <f>'Group 2 BTE'!J24</f>
        <v>5</v>
      </c>
      <c r="K48" s="62">
        <f>'Group 2 BTE'!K24</f>
        <v>3</v>
      </c>
      <c r="L48" s="62">
        <f>'Group 2 BTE'!L24</f>
        <v>4</v>
      </c>
      <c r="M48" s="62">
        <f>'Group 2 BTE'!M24</f>
        <v>4</v>
      </c>
      <c r="N48" s="62">
        <f>SUM(B48:M48)</f>
        <v>84</v>
      </c>
    </row>
    <row r="49" spans="1:14" x14ac:dyDescent="0.2">
      <c r="A49" s="58" t="s">
        <v>24</v>
      </c>
      <c r="B49" s="62">
        <f>'Group 2 BTE'!B25</f>
        <v>666</v>
      </c>
      <c r="C49" s="62">
        <f>'Group 2 BTE'!C25</f>
        <v>749</v>
      </c>
      <c r="D49" s="62">
        <f>'Group 2 BTE'!D25</f>
        <v>627</v>
      </c>
      <c r="E49" s="62">
        <f>'Group 2 BTE'!E25</f>
        <v>664</v>
      </c>
      <c r="F49" s="62">
        <f>'Group 2 BTE'!F25</f>
        <v>723</v>
      </c>
      <c r="G49" s="62">
        <f>'Group 2 BTE'!G25</f>
        <v>660</v>
      </c>
      <c r="H49" s="62">
        <f>'Group 2 BTE'!H25</f>
        <v>659</v>
      </c>
      <c r="I49" s="62">
        <f>'Group 2 BTE'!I25</f>
        <v>813</v>
      </c>
      <c r="J49" s="62">
        <f>'Group 2 BTE'!J25</f>
        <v>605</v>
      </c>
      <c r="K49" s="62">
        <f>'Group 2 BTE'!K25</f>
        <v>762</v>
      </c>
      <c r="L49" s="62">
        <f>'Group 2 BTE'!L25</f>
        <v>671</v>
      </c>
      <c r="M49" s="62">
        <f>'Group 2 BTE'!M25</f>
        <v>583</v>
      </c>
      <c r="N49" s="62">
        <f>SUM(B49:M49)</f>
        <v>8182</v>
      </c>
    </row>
    <row r="50" spans="1:14" x14ac:dyDescent="0.2">
      <c r="A50" s="58" t="s">
        <v>1</v>
      </c>
      <c r="B50" s="62">
        <f>'Group 2 BTE'!B26</f>
        <v>100</v>
      </c>
      <c r="C50" s="62">
        <f>'Group 2 BTE'!C26</f>
        <v>65</v>
      </c>
      <c r="D50" s="62">
        <f>'Group 2 BTE'!D26</f>
        <v>68</v>
      </c>
      <c r="E50" s="62">
        <f>'Group 2 BTE'!E26</f>
        <v>98</v>
      </c>
      <c r="F50" s="62">
        <f>'Group 2 BTE'!F26</f>
        <v>95</v>
      </c>
      <c r="G50" s="62">
        <f>'Group 2 BTE'!G26</f>
        <v>78</v>
      </c>
      <c r="H50" s="62">
        <f>'Group 2 BTE'!H26</f>
        <v>117</v>
      </c>
      <c r="I50" s="62">
        <f>'Group 2 BTE'!I26</f>
        <v>92</v>
      </c>
      <c r="J50" s="62">
        <f>'Group 2 BTE'!J26</f>
        <v>67</v>
      </c>
      <c r="K50" s="62">
        <f>'Group 2 BTE'!K26</f>
        <v>81</v>
      </c>
      <c r="L50" s="62">
        <f>'Group 2 BTE'!L26</f>
        <v>60</v>
      </c>
      <c r="M50" s="62">
        <f>'Group 2 BTE'!M26</f>
        <v>54</v>
      </c>
      <c r="N50" s="62">
        <f>SUM(B50:M50)</f>
        <v>975</v>
      </c>
    </row>
    <row r="51" spans="1:14" x14ac:dyDescent="0.2">
      <c r="A51" s="58"/>
      <c r="B51" s="62"/>
      <c r="C51" s="62"/>
      <c r="D51" s="62"/>
      <c r="E51" s="62"/>
      <c r="F51" s="62"/>
      <c r="G51" s="62"/>
      <c r="H51" s="62"/>
      <c r="I51" s="62"/>
      <c r="J51" s="62"/>
      <c r="K51" s="62"/>
      <c r="L51" s="62"/>
      <c r="M51" s="62"/>
      <c r="N51" s="62"/>
    </row>
    <row r="52" spans="1:14" x14ac:dyDescent="0.2">
      <c r="A52" s="59" t="s">
        <v>7</v>
      </c>
      <c r="B52" s="150">
        <f t="shared" ref="B52:H52" si="9">SUM(B46:B51)</f>
        <v>1142</v>
      </c>
      <c r="C52" s="150">
        <f t="shared" si="9"/>
        <v>1163</v>
      </c>
      <c r="D52" s="150">
        <f t="shared" si="9"/>
        <v>995</v>
      </c>
      <c r="E52" s="150">
        <f t="shared" si="9"/>
        <v>1107</v>
      </c>
      <c r="F52" s="150">
        <f t="shared" si="9"/>
        <v>1108</v>
      </c>
      <c r="G52" s="150">
        <f t="shared" si="9"/>
        <v>1058</v>
      </c>
      <c r="H52" s="150">
        <f t="shared" si="9"/>
        <v>1124</v>
      </c>
      <c r="I52" s="150">
        <f t="shared" ref="I52:N52" si="10">SUM(I46:I51)</f>
        <v>1205</v>
      </c>
      <c r="J52" s="150">
        <f t="shared" si="10"/>
        <v>895</v>
      </c>
      <c r="K52" s="150">
        <f t="shared" si="10"/>
        <v>1144</v>
      </c>
      <c r="L52" s="150">
        <f>SUM(L46:L51)</f>
        <v>978</v>
      </c>
      <c r="M52" s="150">
        <f>SUM(M46:M51)</f>
        <v>899</v>
      </c>
      <c r="N52" s="150">
        <f t="shared" si="10"/>
        <v>12818</v>
      </c>
    </row>
    <row r="53" spans="1:14" x14ac:dyDescent="0.2">
      <c r="A53" s="91"/>
      <c r="B53" s="91"/>
      <c r="C53" s="91"/>
      <c r="D53" s="91"/>
      <c r="E53" s="91"/>
      <c r="F53" s="91"/>
      <c r="G53" s="91"/>
      <c r="H53" s="91"/>
      <c r="I53" s="91"/>
      <c r="J53" s="91"/>
      <c r="K53" s="91"/>
      <c r="L53" s="91"/>
      <c r="M53" s="91"/>
      <c r="N53" s="91"/>
    </row>
    <row r="54" spans="1:14" x14ac:dyDescent="0.2">
      <c r="A54" s="110" t="s">
        <v>45</v>
      </c>
      <c r="B54" s="108"/>
      <c r="C54" s="108"/>
      <c r="D54" s="108"/>
      <c r="E54" s="108"/>
      <c r="F54" s="108"/>
      <c r="G54" s="108"/>
      <c r="H54" s="108"/>
      <c r="I54" s="108"/>
      <c r="J54" s="108"/>
      <c r="K54" s="108"/>
      <c r="L54" s="108"/>
      <c r="M54" s="108"/>
      <c r="N54" s="109"/>
    </row>
    <row r="55" spans="1:14" x14ac:dyDescent="0.2">
      <c r="A55" s="55" t="s">
        <v>4</v>
      </c>
      <c r="B55" s="183" t="s">
        <v>86</v>
      </c>
      <c r="C55" s="183" t="s">
        <v>87</v>
      </c>
      <c r="D55" s="183" t="s">
        <v>88</v>
      </c>
      <c r="E55" s="183" t="s">
        <v>89</v>
      </c>
      <c r="F55" s="183" t="s">
        <v>97</v>
      </c>
      <c r="G55" s="183" t="s">
        <v>90</v>
      </c>
      <c r="H55" s="183" t="s">
        <v>91</v>
      </c>
      <c r="I55" s="183" t="s">
        <v>92</v>
      </c>
      <c r="J55" s="183" t="s">
        <v>93</v>
      </c>
      <c r="K55" s="183" t="s">
        <v>94</v>
      </c>
      <c r="L55" s="183" t="s">
        <v>95</v>
      </c>
      <c r="M55" s="183" t="s">
        <v>96</v>
      </c>
      <c r="N55" s="184" t="s">
        <v>0</v>
      </c>
    </row>
    <row r="56" spans="1:14" x14ac:dyDescent="0.2">
      <c r="A56" s="58" t="s">
        <v>8</v>
      </c>
      <c r="B56" s="140">
        <f>'Group 2 Cat 2 BTE -Rechargeable'!B3</f>
        <v>85230</v>
      </c>
      <c r="C56" s="140">
        <f>'Group 2 Cat 2 BTE -Rechargeable'!C3</f>
        <v>73297.8</v>
      </c>
      <c r="D56" s="140">
        <f>'Group 2 Cat 2 BTE -Rechargeable'!D3</f>
        <v>65627.100000000006</v>
      </c>
      <c r="E56" s="140">
        <f>'Group 2 Cat 2 BTE -Rechargeable'!E3</f>
        <v>89065.35</v>
      </c>
      <c r="F56" s="140">
        <f>'Group 2 Cat 2 BTE -Rechargeable'!F3</f>
        <v>76707</v>
      </c>
      <c r="G56" s="140">
        <f>'Group 2 Cat 2 BTE -Rechargeable'!G3</f>
        <v>65200.95</v>
      </c>
      <c r="H56" s="140">
        <f>'Group 2 Cat 2 BTE -Rechargeable'!H3</f>
        <v>78837.75</v>
      </c>
      <c r="I56" s="140">
        <f>'Group 2 Cat 2 BTE -Rechargeable'!I3</f>
        <v>95883.75</v>
      </c>
      <c r="J56" s="140">
        <f>'Group 2 Cat 2 BTE -Rechargeable'!J3</f>
        <v>69036.3</v>
      </c>
      <c r="K56" s="140">
        <f>'Group 2 Cat 2 BTE -Rechargeable'!K3</f>
        <v>77985.45</v>
      </c>
      <c r="L56" s="140">
        <f>'Group 2 Cat 2 BTE -Rechargeable'!L3</f>
        <v>82673.100000000006</v>
      </c>
      <c r="M56" s="140">
        <f>'Group 2 Cat 2 BTE -Rechargeable'!M3</f>
        <v>89491.5</v>
      </c>
      <c r="N56" s="140">
        <f>SUM(B56:M56)</f>
        <v>949036.04999999993</v>
      </c>
    </row>
    <row r="57" spans="1:14" x14ac:dyDescent="0.2">
      <c r="A57" s="5" t="s">
        <v>9</v>
      </c>
      <c r="B57" s="140">
        <f>'Group 2 Cat 2 BTE -Rechargeable'!B4</f>
        <v>18478.2</v>
      </c>
      <c r="C57" s="140">
        <f>'Group 2 Cat 2 BTE -Rechargeable'!C4</f>
        <v>28119</v>
      </c>
      <c r="D57" s="140">
        <f>'Group 2 Cat 2 BTE -Rechargeable'!D4</f>
        <v>17674.8</v>
      </c>
      <c r="E57" s="140">
        <f>'Group 2 Cat 2 BTE -Rechargeable'!E4</f>
        <v>23298.6</v>
      </c>
      <c r="F57" s="140">
        <f>'Group 2 Cat 2 BTE -Rechargeable'!F4</f>
        <v>18879.900000000001</v>
      </c>
      <c r="G57" s="140">
        <f>'Group 2 Cat 2 BTE -Rechargeable'!G4</f>
        <v>20486.7</v>
      </c>
      <c r="H57" s="140">
        <f>'Group 2 Cat 2 BTE -Rechargeable'!H4</f>
        <v>16871.400000000001</v>
      </c>
      <c r="I57" s="140">
        <f>'Group 2 Cat 2 BTE -Rechargeable'!I4</f>
        <v>16469.7</v>
      </c>
      <c r="J57" s="140">
        <f>'Group 2 Cat 2 BTE -Rechargeable'!J4</f>
        <v>17674.8</v>
      </c>
      <c r="K57" s="140">
        <f>'Group 2 Cat 2 BTE -Rechargeable'!K4</f>
        <v>16469.7</v>
      </c>
      <c r="L57" s="140">
        <f>'Group 2 Cat 2 BTE -Rechargeable'!L4</f>
        <v>15264.6</v>
      </c>
      <c r="M57" s="140">
        <f>'Group 2 Cat 2 BTE -Rechargeable'!M4</f>
        <v>14862.9</v>
      </c>
      <c r="N57" s="140">
        <f>SUM(B57:M57)</f>
        <v>224550.30000000002</v>
      </c>
    </row>
    <row r="58" spans="1:14" x14ac:dyDescent="0.2">
      <c r="A58" s="5" t="s">
        <v>103</v>
      </c>
      <c r="B58" s="140">
        <f>'Group 2 Cat 2 BTE -Rechargeable'!B5</f>
        <v>39994.239999999998</v>
      </c>
      <c r="C58" s="140">
        <f>'Group 2 Cat 2 BTE -Rechargeable'!C5</f>
        <v>37820.639999999999</v>
      </c>
      <c r="D58" s="141">
        <f>'Group 2 Cat 2 BTE -Rechargeable'!D5</f>
        <v>21736</v>
      </c>
      <c r="E58" s="141">
        <f>'Group 2 Cat 2 BTE -Rechargeable'!E5</f>
        <v>30865.120000000003</v>
      </c>
      <c r="F58" s="140">
        <f>'Group 2 Cat 2 BTE -Rechargeable'!F5</f>
        <v>30865.120000000003</v>
      </c>
      <c r="G58" s="141">
        <f>'Group 2 Cat 2 BTE -Rechargeable'!G5</f>
        <v>27387.360000000001</v>
      </c>
      <c r="H58" s="140">
        <f>'Group 2 Cat 2 BTE -Rechargeable'!H5</f>
        <v>28691.52</v>
      </c>
      <c r="I58" s="140">
        <f>'Group 2 Cat 2 BTE -Rechargeable'!I5</f>
        <v>28256.799999999999</v>
      </c>
      <c r="J58" s="140">
        <f>'Group 2 Cat 2 BTE -Rechargeable'!J5</f>
        <v>26952.639999999999</v>
      </c>
      <c r="K58" s="140">
        <f>'Group 2 Cat 2 BTE -Rechargeable'!K5</f>
        <v>43037.279999999999</v>
      </c>
      <c r="L58" s="140">
        <f>'Group 2 Cat 2 BTE -Rechargeable'!L5</f>
        <v>25213.760000000002</v>
      </c>
      <c r="M58" s="140">
        <f>'Group 2 Cat 2 BTE -Rechargeable'!M5</f>
        <v>34777.599999999999</v>
      </c>
      <c r="N58" s="140">
        <f>SUM(B58:M58)</f>
        <v>375598.07999999996</v>
      </c>
    </row>
    <row r="59" spans="1:14" x14ac:dyDescent="0.2">
      <c r="A59" s="71"/>
      <c r="B59" s="140"/>
      <c r="C59" s="140"/>
      <c r="D59" s="141"/>
      <c r="E59" s="141"/>
      <c r="F59" s="140"/>
      <c r="G59" s="141"/>
      <c r="H59" s="140"/>
      <c r="I59" s="140"/>
      <c r="J59" s="140"/>
      <c r="K59" s="140"/>
      <c r="L59" s="140"/>
      <c r="M59" s="140"/>
      <c r="N59" s="140"/>
    </row>
    <row r="60" spans="1:14" x14ac:dyDescent="0.2">
      <c r="A60" s="58" t="s">
        <v>24</v>
      </c>
      <c r="B60" s="140">
        <f>'Group 2 Cat 2 BTE -Rechargeable'!B6</f>
        <v>154435.89000000001</v>
      </c>
      <c r="C60" s="140">
        <f>'Group 2 Cat 2 BTE -Rechargeable'!C6</f>
        <v>168987.6</v>
      </c>
      <c r="D60" s="141">
        <f>'Group 2 Cat 2 BTE -Rechargeable'!D6</f>
        <v>129557.16</v>
      </c>
      <c r="E60" s="141">
        <f>'Group 2 Cat 2 BTE -Rechargeable'!E6</f>
        <v>169926.42</v>
      </c>
      <c r="F60" s="140">
        <f>'Group 2 Cat 2 BTE -Rechargeable'!F6</f>
        <v>161477.04</v>
      </c>
      <c r="G60" s="141">
        <f>'Group 2 Cat 2 BTE -Rechargeable'!G6</f>
        <v>154435.89000000001</v>
      </c>
      <c r="H60" s="140">
        <f>'Group 2 Cat 2 BTE -Rechargeable'!H6</f>
        <v>153497.07</v>
      </c>
      <c r="I60" s="140">
        <f>'Group 2 Cat 2 BTE -Rechargeable'!I6</f>
        <v>173212.29</v>
      </c>
      <c r="J60" s="140">
        <f>'Group 2 Cat 2 BTE -Rechargeable'!J6</f>
        <v>145986.51</v>
      </c>
      <c r="K60" s="140">
        <f>'Group 2 Cat 2 BTE -Rechargeable'!K6</f>
        <v>156782.94</v>
      </c>
      <c r="L60" s="140">
        <f>'Group 2 Cat 2 BTE -Rechargeable'!L6</f>
        <v>157721.76</v>
      </c>
      <c r="M60" s="140">
        <f>'Group 2 Cat 2 BTE -Rechargeable'!M6</f>
        <v>148333.56</v>
      </c>
      <c r="N60" s="140">
        <f>SUM(B60:M60)</f>
        <v>1874354.1300000001</v>
      </c>
    </row>
    <row r="61" spans="1:14" x14ac:dyDescent="0.2">
      <c r="A61" s="5" t="s">
        <v>1</v>
      </c>
      <c r="B61" s="140">
        <f>+'Group 2 Cat 2 BTE -Rechargeable'!B7</f>
        <v>31449.599999999999</v>
      </c>
      <c r="C61" s="140">
        <f>+'Group 2 Cat 2 BTE -Rechargeable'!C7</f>
        <v>22276.799999999999</v>
      </c>
      <c r="D61" s="140">
        <f>+'Group 2 Cat 2 BTE -Rechargeable'!D7</f>
        <v>28828.799999999999</v>
      </c>
      <c r="E61" s="140">
        <f>+'Group 2 Cat 2 BTE -Rechargeable'!E7</f>
        <v>24024</v>
      </c>
      <c r="F61" s="140">
        <f>+'Group 2 Cat 2 BTE -Rechargeable'!F7</f>
        <v>25334.400000000001</v>
      </c>
      <c r="G61" s="140">
        <f>+'Group 2 Cat 2 BTE -Rechargeable'!G7</f>
        <v>31449.599999999999</v>
      </c>
      <c r="H61" s="140">
        <f>+'Group 2 Cat 2 BTE -Rechargeable'!H7</f>
        <v>30139.200000000001</v>
      </c>
      <c r="I61" s="140">
        <f>+'Group 2 Cat 2 BTE -Rechargeable'!I7</f>
        <v>21840</v>
      </c>
      <c r="J61" s="140">
        <f>+'Group 2 Cat 2 BTE -Rechargeable'!J7</f>
        <v>18782.400000000001</v>
      </c>
      <c r="K61" s="140">
        <f>+'Group 2 Cat 2 BTE -Rechargeable'!K7</f>
        <v>35380.800000000003</v>
      </c>
      <c r="L61" s="140">
        <f>+'Group 2 Cat 2 BTE -Rechargeable'!L7</f>
        <v>31012.799999999999</v>
      </c>
      <c r="M61" s="140">
        <f>+'Group 2 Cat 2 BTE -Rechargeable'!M7</f>
        <v>29702.400000000001</v>
      </c>
      <c r="N61" s="140">
        <f>SUM(B61:M61)</f>
        <v>330220.80000000005</v>
      </c>
    </row>
    <row r="62" spans="1:14" x14ac:dyDescent="0.2">
      <c r="A62" s="58"/>
      <c r="B62" s="140"/>
      <c r="C62" s="140"/>
      <c r="D62" s="141"/>
      <c r="E62" s="141"/>
      <c r="F62" s="140"/>
      <c r="G62" s="141"/>
      <c r="H62" s="140"/>
      <c r="I62" s="140"/>
      <c r="J62" s="140"/>
      <c r="K62" s="140"/>
      <c r="L62" s="140"/>
      <c r="M62" s="140"/>
      <c r="N62" s="140"/>
    </row>
    <row r="63" spans="1:14" x14ac:dyDescent="0.2">
      <c r="A63" s="59" t="s">
        <v>5</v>
      </c>
      <c r="B63" s="148">
        <f t="shared" ref="B63:H63" si="11">SUM(B56:B61)</f>
        <v>329587.93</v>
      </c>
      <c r="C63" s="148">
        <f t="shared" si="11"/>
        <v>330501.84000000003</v>
      </c>
      <c r="D63" s="148">
        <f t="shared" si="11"/>
        <v>263423.86</v>
      </c>
      <c r="E63" s="148">
        <f t="shared" si="11"/>
        <v>337179.49</v>
      </c>
      <c r="F63" s="148">
        <f t="shared" si="11"/>
        <v>313263.46000000002</v>
      </c>
      <c r="G63" s="148">
        <f t="shared" si="11"/>
        <v>298960.5</v>
      </c>
      <c r="H63" s="148">
        <f t="shared" si="11"/>
        <v>308036.94</v>
      </c>
      <c r="I63" s="148">
        <f>SUM(I56:I61)</f>
        <v>335662.54000000004</v>
      </c>
      <c r="J63" s="148">
        <f>SUM(J56:J61)</f>
        <v>278432.65000000002</v>
      </c>
      <c r="K63" s="148">
        <f>SUM(K56:K61)</f>
        <v>329656.17</v>
      </c>
      <c r="L63" s="148">
        <f>SUM(L56:L61)</f>
        <v>311886.02</v>
      </c>
      <c r="M63" s="148">
        <f>SUM(M56:M61)</f>
        <v>317167.96000000002</v>
      </c>
      <c r="N63" s="148">
        <f>SUM(N56:N61)</f>
        <v>3753759.3599999994</v>
      </c>
    </row>
    <row r="64" spans="1:14" x14ac:dyDescent="0.2">
      <c r="A64" s="94"/>
      <c r="B64" s="95"/>
      <c r="C64" s="95"/>
      <c r="D64" s="95"/>
      <c r="E64" s="95"/>
      <c r="F64" s="95"/>
      <c r="G64" s="95"/>
      <c r="H64" s="95"/>
      <c r="I64" s="95"/>
      <c r="J64" s="95"/>
      <c r="K64" s="95"/>
      <c r="L64" s="95"/>
      <c r="M64" s="95"/>
      <c r="N64" s="96"/>
    </row>
    <row r="65" spans="1:14" x14ac:dyDescent="0.2">
      <c r="A65" s="61" t="s">
        <v>19</v>
      </c>
      <c r="B65" s="183" t="s">
        <v>86</v>
      </c>
      <c r="C65" s="183" t="s">
        <v>87</v>
      </c>
      <c r="D65" s="183" t="s">
        <v>88</v>
      </c>
      <c r="E65" s="183" t="s">
        <v>89</v>
      </c>
      <c r="F65" s="183" t="s">
        <v>97</v>
      </c>
      <c r="G65" s="183" t="s">
        <v>90</v>
      </c>
      <c r="H65" s="183" t="s">
        <v>91</v>
      </c>
      <c r="I65" s="183" t="s">
        <v>92</v>
      </c>
      <c r="J65" s="183" t="s">
        <v>93</v>
      </c>
      <c r="K65" s="183" t="s">
        <v>94</v>
      </c>
      <c r="L65" s="183" t="s">
        <v>95</v>
      </c>
      <c r="M65" s="183" t="s">
        <v>96</v>
      </c>
      <c r="N65" s="184" t="s">
        <v>0</v>
      </c>
    </row>
    <row r="66" spans="1:14" s="1" customFormat="1" x14ac:dyDescent="0.2">
      <c r="A66" s="5" t="s">
        <v>8</v>
      </c>
      <c r="B66" s="7">
        <f>'Group 2 Cat 2 BTE -Rechargeable'!B19</f>
        <v>200</v>
      </c>
      <c r="C66" s="7">
        <f>'Group 2 Cat 2 BTE -Rechargeable'!C19</f>
        <v>172</v>
      </c>
      <c r="D66" s="7">
        <f>'Group 2 Cat 2 BTE -Rechargeable'!D19</f>
        <v>152</v>
      </c>
      <c r="E66" s="7">
        <f>'Group 2 Cat 2 BTE -Rechargeable'!E19</f>
        <v>207</v>
      </c>
      <c r="F66" s="7">
        <f>'Group 2 Cat 2 BTE -Rechargeable'!F19</f>
        <v>180</v>
      </c>
      <c r="G66" s="7">
        <f>'Group 2 Cat 2 BTE -Rechargeable'!G19</f>
        <v>153</v>
      </c>
      <c r="H66" s="7">
        <f>'Group 2 Cat 2 BTE -Rechargeable'!H19</f>
        <v>185</v>
      </c>
      <c r="I66" s="7">
        <f>'Group 2 Cat 2 BTE -Rechargeable'!I19</f>
        <v>225</v>
      </c>
      <c r="J66" s="7">
        <f>'Group 2 Cat 2 BTE -Rechargeable'!J19</f>
        <v>162</v>
      </c>
      <c r="K66" s="7">
        <f>'Group 2 Cat 2 BTE -Rechargeable'!K19</f>
        <v>183</v>
      </c>
      <c r="L66" s="7">
        <f>'Group 2 Cat 2 BTE -Rechargeable'!L19</f>
        <v>192</v>
      </c>
      <c r="M66" s="7">
        <f>'Group 2 Cat 2 BTE -Rechargeable'!M19</f>
        <v>210</v>
      </c>
      <c r="N66" s="7">
        <f t="shared" ref="N66" si="12">SUM(B66:M66)</f>
        <v>2221</v>
      </c>
    </row>
    <row r="67" spans="1:14" s="1" customFormat="1" x14ac:dyDescent="0.2">
      <c r="A67" s="5" t="s">
        <v>9</v>
      </c>
      <c r="B67" s="7">
        <f>'Group 2 Cat 2 BTE -Rechargeable'!B20</f>
        <v>46</v>
      </c>
      <c r="C67" s="7">
        <f>'Group 2 Cat 2 BTE -Rechargeable'!C20</f>
        <v>70</v>
      </c>
      <c r="D67" s="7">
        <f>'Group 2 Cat 2 BTE -Rechargeable'!D20</f>
        <v>44</v>
      </c>
      <c r="E67" s="7">
        <f>'Group 2 Cat 2 BTE -Rechargeable'!E20</f>
        <v>58</v>
      </c>
      <c r="F67" s="7">
        <f>'Group 2 Cat 2 BTE -Rechargeable'!F20</f>
        <v>47</v>
      </c>
      <c r="G67" s="7">
        <f>'Group 2 Cat 2 BTE -Rechargeable'!G20</f>
        <v>51</v>
      </c>
      <c r="H67" s="7">
        <f>'Group 2 Cat 2 BTE -Rechargeable'!H20</f>
        <v>42</v>
      </c>
      <c r="I67" s="7">
        <f>'Group 2 Cat 2 BTE -Rechargeable'!I20</f>
        <v>41</v>
      </c>
      <c r="J67" s="7">
        <f>'Group 2 Cat 2 BTE -Rechargeable'!J20</f>
        <v>44</v>
      </c>
      <c r="K67" s="7">
        <f>'Group 2 Cat 2 BTE -Rechargeable'!K20</f>
        <v>41</v>
      </c>
      <c r="L67" s="7">
        <f>'Group 2 Cat 2 BTE -Rechargeable'!L20</f>
        <v>38</v>
      </c>
      <c r="M67" s="7">
        <f>'Group 2 Cat 2 BTE -Rechargeable'!M20</f>
        <v>37</v>
      </c>
      <c r="N67" s="7">
        <f>SUM(B67:M67)</f>
        <v>559</v>
      </c>
    </row>
    <row r="68" spans="1:14" x14ac:dyDescent="0.2">
      <c r="A68" s="5" t="s">
        <v>103</v>
      </c>
      <c r="B68" s="72">
        <f>'Group 2 Cat 2 BTE -Rechargeable'!B21</f>
        <v>92</v>
      </c>
      <c r="C68" s="72">
        <f>'Group 2 Cat 2 BTE -Rechargeable'!C21</f>
        <v>85</v>
      </c>
      <c r="D68" s="72">
        <f>'Group 2 Cat 2 BTE -Rechargeable'!D21</f>
        <v>50</v>
      </c>
      <c r="E68" s="72">
        <f>'Group 2 Cat 2 BTE -Rechargeable'!E21</f>
        <v>71</v>
      </c>
      <c r="F68" s="72">
        <f>'Group 2 Cat 2 BTE -Rechargeable'!F21</f>
        <v>71</v>
      </c>
      <c r="G68" s="72">
        <f>'Group 2 Cat 2 BTE -Rechargeable'!G21</f>
        <v>63</v>
      </c>
      <c r="H68" s="72">
        <f>'Group 2 Cat 2 BTE -Rechargeable'!H21</f>
        <v>66</v>
      </c>
      <c r="I68" s="72">
        <f>'Group 2 Cat 2 BTE -Rechargeable'!I21</f>
        <v>65</v>
      </c>
      <c r="J68" s="72">
        <f>'Group 2 Cat 2 BTE -Rechargeable'!J21</f>
        <v>62</v>
      </c>
      <c r="K68" s="72">
        <f>'Group 2 Cat 2 BTE -Rechargeable'!K21</f>
        <v>99</v>
      </c>
      <c r="L68" s="72">
        <f>'Group 2 Cat 2 BTE -Rechargeable'!L21</f>
        <v>58</v>
      </c>
      <c r="M68" s="72">
        <f>'Group 2 Cat 2 BTE -Rechargeable'!M21</f>
        <v>80</v>
      </c>
      <c r="N68" s="72">
        <f>SUM(B68:M68)</f>
        <v>862</v>
      </c>
    </row>
    <row r="69" spans="1:14" x14ac:dyDescent="0.2">
      <c r="A69" s="58" t="s">
        <v>24</v>
      </c>
      <c r="B69" s="72">
        <f>'Group 2 Cat 2 BTE -Rechargeable'!B22</f>
        <v>329</v>
      </c>
      <c r="C69" s="72">
        <f>'Group 2 Cat 2 BTE -Rechargeable'!C22</f>
        <v>360</v>
      </c>
      <c r="D69" s="72">
        <f>'Group 2 Cat 2 BTE -Rechargeable'!D22</f>
        <v>274</v>
      </c>
      <c r="E69" s="72">
        <f>'Group 2 Cat 2 BTE -Rechargeable'!E22</f>
        <v>360</v>
      </c>
      <c r="F69" s="72">
        <f>'Group 2 Cat 2 BTE -Rechargeable'!F22</f>
        <v>344</v>
      </c>
      <c r="G69" s="72">
        <f>'Group 2 Cat 2 BTE -Rechargeable'!G22</f>
        <v>327</v>
      </c>
      <c r="H69" s="72">
        <f>'Group 2 Cat 2 BTE -Rechargeable'!H22</f>
        <v>327</v>
      </c>
      <c r="I69" s="72">
        <f>'Group 2 Cat 2 BTE -Rechargeable'!I22</f>
        <v>369</v>
      </c>
      <c r="J69" s="72">
        <f>'Group 2 Cat 2 BTE -Rechargeable'!J22</f>
        <v>309</v>
      </c>
      <c r="K69" s="72">
        <f>'Group 2 Cat 2 BTE -Rechargeable'!K22</f>
        <v>334</v>
      </c>
      <c r="L69" s="72">
        <f>'Group 2 Cat 2 BTE -Rechargeable'!L22</f>
        <v>334</v>
      </c>
      <c r="M69" s="72">
        <f>'Group 2 Cat 2 BTE -Rechargeable'!M22</f>
        <v>313</v>
      </c>
      <c r="N69" s="72">
        <f>SUM(B69:M69)</f>
        <v>3980</v>
      </c>
    </row>
    <row r="70" spans="1:14" x14ac:dyDescent="0.2">
      <c r="A70" s="5" t="s">
        <v>1</v>
      </c>
      <c r="B70" s="72">
        <f>'Group 2 Cat 2 BTE -Rechargeable'!B23</f>
        <v>72</v>
      </c>
      <c r="C70" s="72">
        <f>+'Group 2 Cat 2 BTE -Rechargeable'!C23</f>
        <v>51</v>
      </c>
      <c r="D70" s="72">
        <f>+'Group 2 Cat 2 BTE -Rechargeable'!D23</f>
        <v>66</v>
      </c>
      <c r="E70" s="72">
        <f>+'Group 2 Cat 2 BTE -Rechargeable'!E23</f>
        <v>55</v>
      </c>
      <c r="F70" s="72">
        <f>+'Group 2 Cat 2 BTE -Rechargeable'!F23</f>
        <v>58</v>
      </c>
      <c r="G70" s="72">
        <f>+'Group 2 Cat 2 BTE -Rechargeable'!G23</f>
        <v>72</v>
      </c>
      <c r="H70" s="72">
        <f>+'Group 2 Cat 2 BTE -Rechargeable'!H23</f>
        <v>69</v>
      </c>
      <c r="I70" s="72">
        <f>+'Group 2 Cat 2 BTE -Rechargeable'!I23</f>
        <v>50</v>
      </c>
      <c r="J70" s="72">
        <f>+'Group 2 Cat 2 BTE -Rechargeable'!J23</f>
        <v>43</v>
      </c>
      <c r="K70" s="72">
        <f>+'Group 2 Cat 2 BTE -Rechargeable'!K23</f>
        <v>81</v>
      </c>
      <c r="L70" s="72">
        <f>+'Group 2 Cat 2 BTE -Rechargeable'!L23</f>
        <v>69</v>
      </c>
      <c r="M70" s="72">
        <f>+'Group 2 Cat 2 BTE -Rechargeable'!M23</f>
        <v>68</v>
      </c>
      <c r="N70" s="72">
        <f>SUM(B70:M70)</f>
        <v>754</v>
      </c>
    </row>
    <row r="71" spans="1:14" x14ac:dyDescent="0.2">
      <c r="A71" s="58"/>
      <c r="B71" s="72"/>
      <c r="C71" s="72"/>
      <c r="D71" s="72"/>
      <c r="E71" s="72"/>
      <c r="F71" s="72"/>
      <c r="G71" s="72"/>
      <c r="H71" s="72"/>
      <c r="I71" s="72"/>
      <c r="J71" s="72"/>
      <c r="K71" s="72"/>
      <c r="L71" s="72"/>
      <c r="M71" s="72"/>
      <c r="N71" s="72"/>
    </row>
    <row r="72" spans="1:14" x14ac:dyDescent="0.2">
      <c r="A72" s="59" t="s">
        <v>11</v>
      </c>
      <c r="B72" s="151">
        <f t="shared" ref="B72:H72" si="13">SUM(B66:B70)</f>
        <v>739</v>
      </c>
      <c r="C72" s="151">
        <f t="shared" si="13"/>
        <v>738</v>
      </c>
      <c r="D72" s="151">
        <f t="shared" si="13"/>
        <v>586</v>
      </c>
      <c r="E72" s="151">
        <f t="shared" si="13"/>
        <v>751</v>
      </c>
      <c r="F72" s="151">
        <f t="shared" si="13"/>
        <v>700</v>
      </c>
      <c r="G72" s="151">
        <f t="shared" si="13"/>
        <v>666</v>
      </c>
      <c r="H72" s="151">
        <f t="shared" si="13"/>
        <v>689</v>
      </c>
      <c r="I72" s="151">
        <f>SUM(I66:I70)</f>
        <v>750</v>
      </c>
      <c r="J72" s="151">
        <f>SUM(J66:J70)</f>
        <v>620</v>
      </c>
      <c r="K72" s="151">
        <f>SUM(K66:K70)</f>
        <v>738</v>
      </c>
      <c r="L72" s="151">
        <f>SUM(L66:L70)</f>
        <v>691</v>
      </c>
      <c r="M72" s="151">
        <f t="shared" ref="M72" si="14">SUM(M66:M70)</f>
        <v>708</v>
      </c>
      <c r="N72" s="151">
        <f>SUM(N66:N70)</f>
        <v>8376</v>
      </c>
    </row>
    <row r="73" spans="1:14" x14ac:dyDescent="0.2">
      <c r="A73" s="104"/>
      <c r="B73" s="104"/>
      <c r="C73" s="104"/>
      <c r="D73" s="104"/>
      <c r="E73" s="104"/>
      <c r="F73" s="104"/>
      <c r="G73" s="104"/>
      <c r="H73" s="104"/>
      <c r="I73" s="104"/>
      <c r="J73" s="104"/>
      <c r="K73" s="104"/>
      <c r="L73" s="104"/>
      <c r="M73" s="104"/>
      <c r="N73" s="104"/>
    </row>
    <row r="74" spans="1:14" x14ac:dyDescent="0.2">
      <c r="A74" s="100" t="s">
        <v>47</v>
      </c>
      <c r="B74" s="90"/>
      <c r="C74" s="90"/>
      <c r="D74" s="90"/>
      <c r="E74" s="90"/>
      <c r="F74" s="90"/>
      <c r="G74" s="90"/>
      <c r="H74" s="90"/>
      <c r="I74" s="90"/>
      <c r="J74" s="90"/>
      <c r="K74" s="90"/>
      <c r="L74" s="90"/>
      <c r="M74" s="90"/>
      <c r="N74" s="90"/>
    </row>
    <row r="75" spans="1:14" s="57" customFormat="1" x14ac:dyDescent="0.2">
      <c r="A75" s="55" t="s">
        <v>4</v>
      </c>
      <c r="B75" s="183" t="s">
        <v>86</v>
      </c>
      <c r="C75" s="183" t="s">
        <v>87</v>
      </c>
      <c r="D75" s="183" t="s">
        <v>88</v>
      </c>
      <c r="E75" s="183" t="s">
        <v>89</v>
      </c>
      <c r="F75" s="183" t="s">
        <v>97</v>
      </c>
      <c r="G75" s="183" t="s">
        <v>90</v>
      </c>
      <c r="H75" s="183" t="s">
        <v>91</v>
      </c>
      <c r="I75" s="183" t="s">
        <v>92</v>
      </c>
      <c r="J75" s="183" t="s">
        <v>93</v>
      </c>
      <c r="K75" s="183" t="s">
        <v>94</v>
      </c>
      <c r="L75" s="183" t="s">
        <v>95</v>
      </c>
      <c r="M75" s="183" t="s">
        <v>96</v>
      </c>
      <c r="N75" s="184" t="s">
        <v>0</v>
      </c>
    </row>
    <row r="76" spans="1:14" x14ac:dyDescent="0.2">
      <c r="A76" s="58" t="s">
        <v>8</v>
      </c>
      <c r="B76" s="140">
        <f>'Group 3 RIC'!B3</f>
        <v>281580</v>
      </c>
      <c r="C76" s="140">
        <f>'Group 3 RIC'!C3</f>
        <v>225639.44</v>
      </c>
      <c r="D76" s="140">
        <f>'Group 3 RIC'!D3</f>
        <v>205365.68</v>
      </c>
      <c r="E76" s="141">
        <f>'Group 3 RIC'!E3</f>
        <v>235025.44</v>
      </c>
      <c r="F76" s="140">
        <f>'Group 3 RIC'!F3</f>
        <v>223386.8</v>
      </c>
      <c r="G76" s="141">
        <f>'Group 3 RIC'!G3</f>
        <v>204614.8</v>
      </c>
      <c r="H76" s="140">
        <f>'Group 3 RIC'!H3</f>
        <v>203488.47999999998</v>
      </c>
      <c r="I76" s="140">
        <f>'Group 3 RIC'!I3</f>
        <v>466671.92</v>
      </c>
      <c r="J76" s="140">
        <f>'Group 3 RIC'!J3</f>
        <v>267313.28000000003</v>
      </c>
      <c r="K76" s="140">
        <f>'Group 3 RIC'!K3</f>
        <v>253046.56</v>
      </c>
      <c r="L76" s="140">
        <f>'Group 3 RIC'!L3</f>
        <v>236527.19999999998</v>
      </c>
      <c r="M76" s="140">
        <f>'Group 3 RIC'!M3</f>
        <v>193727.04</v>
      </c>
      <c r="N76" s="140">
        <f>SUM(B76:M76)</f>
        <v>2996386.64</v>
      </c>
    </row>
    <row r="77" spans="1:14" x14ac:dyDescent="0.2">
      <c r="A77" s="58" t="s">
        <v>9</v>
      </c>
      <c r="B77" s="140">
        <f>'Group 3 RIC'!B4</f>
        <v>625497.59999999998</v>
      </c>
      <c r="C77" s="140">
        <f>'Group 3 RIC'!C4</f>
        <v>621653.76000000001</v>
      </c>
      <c r="D77" s="141">
        <f>'Group 3 RIC'!D4</f>
        <v>522063.35999999999</v>
      </c>
      <c r="E77" s="141">
        <f>'Group 3 RIC'!E4</f>
        <v>613966.07999999996</v>
      </c>
      <c r="F77" s="140">
        <f>'Group 3 RIC'!F4</f>
        <v>595096.31999999995</v>
      </c>
      <c r="G77" s="141">
        <f>'Group 3 RIC'!G4</f>
        <v>521015.03999999998</v>
      </c>
      <c r="H77" s="140">
        <f>'Group 3 RIC'!H4</f>
        <v>510182.40000000002</v>
      </c>
      <c r="I77" s="140">
        <f>'Group 3 RIC'!I4</f>
        <v>382287.35999999999</v>
      </c>
      <c r="J77" s="140">
        <f>'Group 3 RIC'!J4</f>
        <v>244608</v>
      </c>
      <c r="K77" s="140">
        <f>'Group 3 RIC'!K4</f>
        <v>256838.39999999999</v>
      </c>
      <c r="L77" s="140">
        <f>'Group 3 RIC'!L4</f>
        <v>252645.12</v>
      </c>
      <c r="M77" s="140">
        <f>'Group 3 RIC'!M4</f>
        <v>180660.48000000001</v>
      </c>
      <c r="N77" s="140">
        <f>SUM(B77:M77)</f>
        <v>5326513.9200000009</v>
      </c>
    </row>
    <row r="78" spans="1:14" x14ac:dyDescent="0.2">
      <c r="A78" s="5" t="s">
        <v>103</v>
      </c>
      <c r="B78" s="140">
        <f>'Group 3 RIC'!B5</f>
        <v>119857.92</v>
      </c>
      <c r="C78" s="140">
        <f>'Group 3 RIC'!C5</f>
        <v>111820.8</v>
      </c>
      <c r="D78" s="141">
        <f>'Group 3 RIC'!D5</f>
        <v>87709.440000000002</v>
      </c>
      <c r="E78" s="141">
        <f>'Group 3 RIC'!E5</f>
        <v>84913.919999999998</v>
      </c>
      <c r="F78" s="140">
        <f>'Group 3 RIC'!F5</f>
        <v>95746.559999999998</v>
      </c>
      <c r="G78" s="141">
        <f>'Group 3 RIC'!G5</f>
        <v>88408.320000000007</v>
      </c>
      <c r="H78" s="140">
        <f>'Group 3 RIC'!H5</f>
        <v>82118.399999999994</v>
      </c>
      <c r="I78" s="140">
        <f>'Group 3 RIC'!I5</f>
        <v>95746.559999999998</v>
      </c>
      <c r="J78" s="140">
        <f>'Group 3 RIC'!J5</f>
        <v>61850.879999999997</v>
      </c>
      <c r="K78" s="140">
        <f>'Group 3 RIC'!K5</f>
        <v>63598.080000000002</v>
      </c>
      <c r="L78" s="140">
        <f>'Group 3 RIC'!L5</f>
        <v>58007.040000000001</v>
      </c>
      <c r="M78" s="140">
        <f>'Group 3 RIC'!M5</f>
        <v>49620.480000000003</v>
      </c>
      <c r="N78" s="140">
        <f>SUM(B78:M78)</f>
        <v>999398.39999999991</v>
      </c>
    </row>
    <row r="79" spans="1:14" x14ac:dyDescent="0.2">
      <c r="A79" s="58" t="s">
        <v>24</v>
      </c>
      <c r="B79" s="140">
        <f>'Group 3 RIC'!B6</f>
        <v>1077916.8</v>
      </c>
      <c r="C79" s="140">
        <f>'Group 3 RIC'!C6</f>
        <v>1065302.8799999999</v>
      </c>
      <c r="D79" s="141">
        <f>'Group 3 RIC'!D6</f>
        <v>927696.48</v>
      </c>
      <c r="E79" s="141">
        <f>'Group 3 RIC'!E6</f>
        <v>1027843.3599999999</v>
      </c>
      <c r="F79" s="140">
        <f>'Group 3 RIC'!F6</f>
        <v>945279.52</v>
      </c>
      <c r="G79" s="141">
        <f>'Group 3 RIC'!G6</f>
        <v>936870.24</v>
      </c>
      <c r="H79" s="140">
        <f>'Group 3 RIC'!H6</f>
        <v>857746.56</v>
      </c>
      <c r="I79" s="140">
        <f>'Group 3 RIC'!I6</f>
        <v>1382562.08</v>
      </c>
      <c r="J79" s="140">
        <f>'Group 3 RIC'!J6</f>
        <v>940692.64</v>
      </c>
      <c r="K79" s="140">
        <f>'Group 3 RIC'!K6</f>
        <v>962862.55999999994</v>
      </c>
      <c r="L79" s="140">
        <f>'Group 3 RIC'!L6</f>
        <v>889472.48</v>
      </c>
      <c r="M79" s="140">
        <f>'Group 3 RIC'!M6</f>
        <v>822198.24</v>
      </c>
      <c r="N79" s="140">
        <f>SUM(B79:M79)</f>
        <v>11836443.840000002</v>
      </c>
    </row>
    <row r="80" spans="1:14" x14ac:dyDescent="0.2">
      <c r="A80" s="58" t="s">
        <v>1</v>
      </c>
      <c r="B80" s="140">
        <f>'Group 3 RIC'!B7</f>
        <v>80720.639999999999</v>
      </c>
      <c r="C80" s="140">
        <f>'Group 3 RIC'!C7</f>
        <v>140125.44</v>
      </c>
      <c r="D80" s="141">
        <f>'Group 3 RIC'!D7</f>
        <v>119159.03999999999</v>
      </c>
      <c r="E80" s="141">
        <f>'Group 3 RIC'!E7</f>
        <v>126497.28</v>
      </c>
      <c r="F80" s="140">
        <f>'Group 3 RIC'!F7</f>
        <v>131040</v>
      </c>
      <c r="G80" s="141">
        <f>'Group 3 RIC'!G7</f>
        <v>128593.92000000001</v>
      </c>
      <c r="H80" s="140">
        <f>'Group 3 RIC'!H7</f>
        <v>124750.08000000002</v>
      </c>
      <c r="I80" s="140">
        <f>'Group 3 RIC'!I7</f>
        <v>91203.839999999997</v>
      </c>
      <c r="J80" s="140">
        <f>'Group 3 RIC'!J7</f>
        <v>70237.440000000002</v>
      </c>
      <c r="K80" s="140">
        <f>'Group 3 RIC'!K7</f>
        <v>97843.199999999997</v>
      </c>
      <c r="L80" s="140">
        <f>'Group 3 RIC'!L7</f>
        <v>73382.399999999994</v>
      </c>
      <c r="M80" s="140">
        <f>'Group 3 RIC'!M7</f>
        <v>69189.119999999995</v>
      </c>
      <c r="N80" s="140">
        <f>SUM(B80:M80)</f>
        <v>1252742.3999999999</v>
      </c>
    </row>
    <row r="81" spans="1:15" x14ac:dyDescent="0.2">
      <c r="A81" s="58"/>
      <c r="B81" s="140"/>
      <c r="C81" s="140"/>
      <c r="D81" s="140"/>
      <c r="E81" s="141"/>
      <c r="F81" s="140"/>
      <c r="G81" s="140"/>
      <c r="H81" s="140"/>
      <c r="I81" s="140"/>
      <c r="J81" s="140"/>
      <c r="K81" s="140"/>
      <c r="L81" s="140"/>
      <c r="M81" s="140"/>
      <c r="N81" s="140"/>
    </row>
    <row r="82" spans="1:15" x14ac:dyDescent="0.2">
      <c r="A82" s="59" t="s">
        <v>5</v>
      </c>
      <c r="B82" s="148">
        <f t="shared" ref="B82:H82" si="15">SUM(B76:B81)</f>
        <v>2185572.9600000004</v>
      </c>
      <c r="C82" s="148">
        <f t="shared" si="15"/>
        <v>2164542.3199999998</v>
      </c>
      <c r="D82" s="149">
        <f t="shared" si="15"/>
        <v>1861994</v>
      </c>
      <c r="E82" s="149">
        <f t="shared" si="15"/>
        <v>2088246.0799999998</v>
      </c>
      <c r="F82" s="148">
        <f t="shared" si="15"/>
        <v>1990549.2</v>
      </c>
      <c r="G82" s="149">
        <f t="shared" si="15"/>
        <v>1879502.3199999998</v>
      </c>
      <c r="H82" s="148">
        <f t="shared" si="15"/>
        <v>1778285.9200000002</v>
      </c>
      <c r="I82" s="148">
        <f t="shared" ref="I82:N82" si="16">SUM(I76:I81)</f>
        <v>2418471.7599999998</v>
      </c>
      <c r="J82" s="148">
        <f t="shared" si="16"/>
        <v>1584702.24</v>
      </c>
      <c r="K82" s="148">
        <f t="shared" si="16"/>
        <v>1634188.7999999998</v>
      </c>
      <c r="L82" s="148">
        <f t="shared" si="16"/>
        <v>1510034.2399999998</v>
      </c>
      <c r="M82" s="148">
        <f>SUM(M76:M81)</f>
        <v>1315395.3599999999</v>
      </c>
      <c r="N82" s="148">
        <f t="shared" si="16"/>
        <v>22411485.200000003</v>
      </c>
      <c r="O82" s="60"/>
    </row>
    <row r="83" spans="1:15" ht="12.75" customHeight="1" x14ac:dyDescent="0.2">
      <c r="A83" s="107"/>
      <c r="B83" s="107"/>
      <c r="C83" s="107"/>
      <c r="D83" s="107"/>
      <c r="E83" s="107"/>
      <c r="F83" s="107"/>
      <c r="G83" s="107"/>
      <c r="H83" s="107"/>
      <c r="I83" s="107"/>
      <c r="J83" s="107"/>
      <c r="K83" s="107"/>
      <c r="L83" s="107"/>
      <c r="M83" s="107"/>
      <c r="N83" s="107"/>
    </row>
    <row r="84" spans="1:15" x14ac:dyDescent="0.2">
      <c r="A84" s="61" t="s">
        <v>19</v>
      </c>
      <c r="B84" s="183" t="s">
        <v>86</v>
      </c>
      <c r="C84" s="183" t="s">
        <v>87</v>
      </c>
      <c r="D84" s="183" t="s">
        <v>88</v>
      </c>
      <c r="E84" s="183" t="s">
        <v>89</v>
      </c>
      <c r="F84" s="183" t="s">
        <v>97</v>
      </c>
      <c r="G84" s="183" t="s">
        <v>90</v>
      </c>
      <c r="H84" s="183" t="s">
        <v>91</v>
      </c>
      <c r="I84" s="183" t="s">
        <v>92</v>
      </c>
      <c r="J84" s="183" t="s">
        <v>93</v>
      </c>
      <c r="K84" s="183" t="s">
        <v>94</v>
      </c>
      <c r="L84" s="183" t="s">
        <v>95</v>
      </c>
      <c r="M84" s="183" t="s">
        <v>96</v>
      </c>
      <c r="N84" s="184" t="s">
        <v>0</v>
      </c>
    </row>
    <row r="85" spans="1:15" x14ac:dyDescent="0.2">
      <c r="A85" s="58" t="s">
        <v>8</v>
      </c>
      <c r="B85" s="62">
        <f>'Group 3 RIC'!B22</f>
        <v>748</v>
      </c>
      <c r="C85" s="62">
        <f>'Group 3 RIC'!C22</f>
        <v>599</v>
      </c>
      <c r="D85" s="62">
        <f>'Group 3 RIC'!D22</f>
        <v>539</v>
      </c>
      <c r="E85" s="62">
        <f>'Group 3 RIC'!E22</f>
        <v>624</v>
      </c>
      <c r="F85" s="62">
        <f>'Group 3 RIC'!F22</f>
        <v>593</v>
      </c>
      <c r="G85" s="62">
        <f>'Group 3 RIC'!G22</f>
        <v>543</v>
      </c>
      <c r="H85" s="62">
        <f>'Group 3 RIC'!H22</f>
        <v>538</v>
      </c>
      <c r="I85" s="62">
        <f>'Group 3 RIC'!I22</f>
        <v>1147</v>
      </c>
      <c r="J85" s="62">
        <f>'Group 3 RIC'!J22</f>
        <v>698</v>
      </c>
      <c r="K85" s="62">
        <f>'Group 3 RIC'!K22</f>
        <v>664</v>
      </c>
      <c r="L85" s="62">
        <f>'Group 3 RIC'!L22</f>
        <v>630</v>
      </c>
      <c r="M85" s="62">
        <f>'Group 3 RIC'!M22</f>
        <v>512</v>
      </c>
      <c r="N85" s="62">
        <f>SUM(B85:M85)</f>
        <v>7835</v>
      </c>
    </row>
    <row r="86" spans="1:15" x14ac:dyDescent="0.2">
      <c r="A86" s="58" t="s">
        <v>9</v>
      </c>
      <c r="B86" s="62">
        <f>'Group 3 RIC'!B23</f>
        <v>1785</v>
      </c>
      <c r="C86" s="62">
        <f>'Group 3 RIC'!C23</f>
        <v>1768</v>
      </c>
      <c r="D86" s="62">
        <f>'Group 3 RIC'!D23</f>
        <v>1482</v>
      </c>
      <c r="E86" s="62">
        <f>'Group 3 RIC'!E23</f>
        <v>1752</v>
      </c>
      <c r="F86" s="62">
        <f>'Group 3 RIC'!F23</f>
        <v>1701</v>
      </c>
      <c r="G86" s="62">
        <f>'Group 3 RIC'!G23</f>
        <v>1488</v>
      </c>
      <c r="H86" s="62">
        <f>'Group 3 RIC'!H23</f>
        <v>1443</v>
      </c>
      <c r="I86" s="62">
        <f>'Group 3 RIC'!I23</f>
        <v>1090</v>
      </c>
      <c r="J86" s="62">
        <f>'Group 3 RIC'!J23</f>
        <v>692</v>
      </c>
      <c r="K86" s="62">
        <f>'Group 3 RIC'!K23</f>
        <v>727</v>
      </c>
      <c r="L86" s="62">
        <f>'Group 3 RIC'!L23</f>
        <v>723</v>
      </c>
      <c r="M86" s="62">
        <f>'Group 3 RIC'!M23</f>
        <v>514</v>
      </c>
      <c r="N86" s="62">
        <f>SUM(B86:M86)</f>
        <v>15165</v>
      </c>
    </row>
    <row r="87" spans="1:15" x14ac:dyDescent="0.2">
      <c r="A87" s="5" t="s">
        <v>103</v>
      </c>
      <c r="B87" s="62">
        <f>'Group 3 RIC'!B24</f>
        <v>341</v>
      </c>
      <c r="C87" s="62">
        <f>'Group 3 RIC'!C24</f>
        <v>318</v>
      </c>
      <c r="D87" s="62">
        <f>'Group 3 RIC'!D24</f>
        <v>251</v>
      </c>
      <c r="E87" s="62">
        <f>'Group 3 RIC'!E24</f>
        <v>243</v>
      </c>
      <c r="F87" s="62">
        <f>'Group 3 RIC'!F24</f>
        <v>270</v>
      </c>
      <c r="G87" s="62">
        <f>'Group 3 RIC'!G24</f>
        <v>253</v>
      </c>
      <c r="H87" s="62">
        <f>'Group 3 RIC'!H24</f>
        <v>235</v>
      </c>
      <c r="I87" s="62">
        <f>'Group 3 RIC'!I24</f>
        <v>272</v>
      </c>
      <c r="J87" s="62">
        <f>'Group 3 RIC'!J24</f>
        <v>177</v>
      </c>
      <c r="K87" s="62">
        <f>'Group 3 RIC'!K24</f>
        <v>182</v>
      </c>
      <c r="L87" s="62">
        <f>'Group 3 RIC'!L24</f>
        <v>166</v>
      </c>
      <c r="M87" s="62">
        <f>'Group 3 RIC'!M24</f>
        <v>140</v>
      </c>
      <c r="N87" s="62">
        <f>SUM(B87:M87)</f>
        <v>2848</v>
      </c>
    </row>
    <row r="88" spans="1:15" x14ac:dyDescent="0.2">
      <c r="A88" s="58" t="s">
        <v>24</v>
      </c>
      <c r="B88" s="62">
        <f>'Group 3 RIC'!B25</f>
        <v>2808</v>
      </c>
      <c r="C88" s="62">
        <f>'Group 3 RIC'!C25</f>
        <v>2781</v>
      </c>
      <c r="D88" s="62">
        <f>'Group 3 RIC'!D25</f>
        <v>2419</v>
      </c>
      <c r="E88" s="62">
        <f>'Group 3 RIC'!E25</f>
        <v>2684</v>
      </c>
      <c r="F88" s="62">
        <f>'Group 3 RIC'!F25</f>
        <v>2469</v>
      </c>
      <c r="G88" s="62">
        <f>'Group 3 RIC'!G25</f>
        <v>2447</v>
      </c>
      <c r="H88" s="62">
        <f>'Group 3 RIC'!H25</f>
        <v>2235</v>
      </c>
      <c r="I88" s="62">
        <f>'Group 3 RIC'!I25</f>
        <v>3609</v>
      </c>
      <c r="J88" s="62">
        <f>'Group 3 RIC'!J25</f>
        <v>2451</v>
      </c>
      <c r="K88" s="62">
        <f>'Group 3 RIC'!K25</f>
        <v>2515</v>
      </c>
      <c r="L88" s="62">
        <f>'Group 3 RIC'!L25</f>
        <v>2326</v>
      </c>
      <c r="M88" s="62">
        <f>'Group 3 RIC'!M25</f>
        <v>2147</v>
      </c>
      <c r="N88" s="62">
        <f>SUM(B88:M88)</f>
        <v>30891</v>
      </c>
    </row>
    <row r="89" spans="1:15" x14ac:dyDescent="0.2">
      <c r="A89" s="58" t="s">
        <v>1</v>
      </c>
      <c r="B89" s="62">
        <f>'Group 3 RIC'!B26</f>
        <v>231</v>
      </c>
      <c r="C89" s="62">
        <f>'Group 3 RIC'!C26</f>
        <v>397</v>
      </c>
      <c r="D89" s="62">
        <f>'Group 3 RIC'!D26</f>
        <v>336</v>
      </c>
      <c r="E89" s="62">
        <f>'Group 3 RIC'!E26</f>
        <v>358</v>
      </c>
      <c r="F89" s="62">
        <f>'Group 3 RIC'!F26</f>
        <v>375</v>
      </c>
      <c r="G89" s="62">
        <f>'Group 3 RIC'!G26</f>
        <v>366</v>
      </c>
      <c r="H89" s="62">
        <f>'Group 3 RIC'!H26</f>
        <v>356</v>
      </c>
      <c r="I89" s="62">
        <f>'Group 3 RIC'!I26</f>
        <v>261</v>
      </c>
      <c r="J89" s="62">
        <f>'Group 3 RIC'!J26</f>
        <v>201</v>
      </c>
      <c r="K89" s="62">
        <f>'Group 3 RIC'!K26</f>
        <v>277</v>
      </c>
      <c r="L89" s="62">
        <f>'Group 3 RIC'!L26</f>
        <v>208</v>
      </c>
      <c r="M89" s="62">
        <f>'Group 3 RIC'!M26</f>
        <v>198</v>
      </c>
      <c r="N89" s="62">
        <f>SUM(B89:M89)</f>
        <v>3564</v>
      </c>
    </row>
    <row r="90" spans="1:15" x14ac:dyDescent="0.2">
      <c r="A90" s="58"/>
      <c r="B90" s="62"/>
      <c r="C90" s="62"/>
      <c r="D90" s="62"/>
      <c r="E90" s="62"/>
      <c r="F90" s="62"/>
      <c r="G90" s="62"/>
      <c r="H90" s="62"/>
      <c r="I90" s="62"/>
      <c r="J90" s="62"/>
      <c r="K90" s="62"/>
      <c r="L90" s="62"/>
      <c r="M90" s="62"/>
      <c r="N90" s="62"/>
    </row>
    <row r="91" spans="1:15" x14ac:dyDescent="0.2">
      <c r="A91" s="59" t="s">
        <v>11</v>
      </c>
      <c r="B91" s="150">
        <f t="shared" ref="B91:H91" si="17">SUM(B85:B90)</f>
        <v>5913</v>
      </c>
      <c r="C91" s="150">
        <f t="shared" si="17"/>
        <v>5863</v>
      </c>
      <c r="D91" s="150">
        <f t="shared" si="17"/>
        <v>5027</v>
      </c>
      <c r="E91" s="150">
        <f t="shared" si="17"/>
        <v>5661</v>
      </c>
      <c r="F91" s="150">
        <f t="shared" si="17"/>
        <v>5408</v>
      </c>
      <c r="G91" s="150">
        <f t="shared" si="17"/>
        <v>5097</v>
      </c>
      <c r="H91" s="150">
        <f t="shared" si="17"/>
        <v>4807</v>
      </c>
      <c r="I91" s="150">
        <f t="shared" ref="I91:N91" si="18">SUM(I85:I90)</f>
        <v>6379</v>
      </c>
      <c r="J91" s="150">
        <f t="shared" si="18"/>
        <v>4219</v>
      </c>
      <c r="K91" s="150">
        <f t="shared" si="18"/>
        <v>4365</v>
      </c>
      <c r="L91" s="150">
        <f t="shared" si="18"/>
        <v>4053</v>
      </c>
      <c r="M91" s="150">
        <f>SUM(M85:M90)</f>
        <v>3511</v>
      </c>
      <c r="N91" s="150">
        <f t="shared" si="18"/>
        <v>60303</v>
      </c>
    </row>
    <row r="92" spans="1:15" ht="12.75" customHeight="1" x14ac:dyDescent="0.2">
      <c r="A92" s="107"/>
      <c r="B92" s="107"/>
      <c r="C92" s="107"/>
      <c r="D92" s="107"/>
      <c r="E92" s="107"/>
      <c r="F92" s="107"/>
      <c r="G92" s="107"/>
      <c r="H92" s="107"/>
      <c r="I92" s="107"/>
      <c r="J92" s="107"/>
      <c r="K92" s="107"/>
      <c r="L92" s="107"/>
      <c r="M92" s="107"/>
      <c r="N92" s="107"/>
    </row>
    <row r="93" spans="1:15" x14ac:dyDescent="0.2">
      <c r="A93" s="110" t="s">
        <v>38</v>
      </c>
      <c r="B93" s="108"/>
      <c r="C93" s="108"/>
      <c r="D93" s="108"/>
      <c r="E93" s="108"/>
      <c r="F93" s="108"/>
      <c r="G93" s="108"/>
      <c r="H93" s="108"/>
      <c r="I93" s="108"/>
      <c r="J93" s="108"/>
      <c r="K93" s="108"/>
      <c r="L93" s="108"/>
      <c r="M93" s="108"/>
      <c r="N93" s="109"/>
    </row>
    <row r="94" spans="1:15" x14ac:dyDescent="0.2">
      <c r="A94" s="55" t="s">
        <v>4</v>
      </c>
      <c r="B94" s="183" t="s">
        <v>86</v>
      </c>
      <c r="C94" s="183" t="s">
        <v>87</v>
      </c>
      <c r="D94" s="183" t="s">
        <v>88</v>
      </c>
      <c r="E94" s="183" t="s">
        <v>89</v>
      </c>
      <c r="F94" s="183" t="s">
        <v>97</v>
      </c>
      <c r="G94" s="183" t="s">
        <v>90</v>
      </c>
      <c r="H94" s="183" t="s">
        <v>91</v>
      </c>
      <c r="I94" s="183" t="s">
        <v>92</v>
      </c>
      <c r="J94" s="183" t="s">
        <v>93</v>
      </c>
      <c r="K94" s="183" t="s">
        <v>94</v>
      </c>
      <c r="L94" s="183" t="s">
        <v>95</v>
      </c>
      <c r="M94" s="183" t="s">
        <v>96</v>
      </c>
      <c r="N94" s="184" t="s">
        <v>0</v>
      </c>
    </row>
    <row r="95" spans="1:15" x14ac:dyDescent="0.2">
      <c r="A95" s="5" t="s">
        <v>8</v>
      </c>
      <c r="B95" s="141">
        <f>'Group 3- RIC - R'!B3</f>
        <v>2710080</v>
      </c>
      <c r="C95" s="140">
        <f>'Group 3- RIC - R'!C3</f>
        <v>2581163</v>
      </c>
      <c r="D95" s="140">
        <f>'Group 3- RIC - R'!D3</f>
        <v>2434367</v>
      </c>
      <c r="E95" s="141">
        <f>'Group 3- RIC - R'!E3</f>
        <v>2891693</v>
      </c>
      <c r="F95" s="140">
        <f>'Group 3- RIC - R'!F3</f>
        <v>2721842.5</v>
      </c>
      <c r="G95" s="140">
        <f>'Group 3- RIC - R'!G3</f>
        <v>2722783.5</v>
      </c>
      <c r="H95" s="140">
        <f>'Group 3- RIC - R'!H3</f>
        <v>2505883</v>
      </c>
      <c r="I95" s="140">
        <f>'Group 3- RIC - R'!I3</f>
        <v>3632260</v>
      </c>
      <c r="J95" s="140">
        <f>'Group 3- RIC - R'!J3</f>
        <v>2827705</v>
      </c>
      <c r="K95" s="140">
        <f>'Group 3- RIC - R'!K3</f>
        <v>3194224.5</v>
      </c>
      <c r="L95" s="140">
        <f>'Group 3- RIC - R'!L3</f>
        <v>3220102</v>
      </c>
      <c r="M95" s="140">
        <f>'Group 3- RIC - R'!M3</f>
        <v>2882283</v>
      </c>
      <c r="N95" s="140">
        <f>SUM(B95:M95)</f>
        <v>34324386.5</v>
      </c>
    </row>
    <row r="96" spans="1:15" x14ac:dyDescent="0.2">
      <c r="A96" s="5" t="s">
        <v>9</v>
      </c>
      <c r="B96" s="141">
        <f>'Group 3- RIC - R'!B4</f>
        <v>5875396.7999999998</v>
      </c>
      <c r="C96" s="140">
        <f>'Group 3- RIC - R'!C4</f>
        <v>5686262.4000000004</v>
      </c>
      <c r="D96" s="141">
        <f>'Group 3- RIC - R'!D4</f>
        <v>5256451.2</v>
      </c>
      <c r="E96" s="141">
        <f>'Group 3- RIC - R'!E4</f>
        <v>5967124.7999999998</v>
      </c>
      <c r="F96" s="140">
        <f>'Group 3- RIC - R'!F4</f>
        <v>5712033.5999999996</v>
      </c>
      <c r="G96" s="140">
        <f>'Group 3- RIC - R'!G4</f>
        <v>5905099.2000000002</v>
      </c>
      <c r="H96" s="140">
        <f>'Group 3- RIC - R'!H4</f>
        <v>5535129.5999999996</v>
      </c>
      <c r="I96" s="140">
        <f>'Group 3- RIC - R'!I4</f>
        <v>7753636.7999999998</v>
      </c>
      <c r="J96" s="140">
        <f>'Group 3- RIC - R'!J4</f>
        <v>5820360</v>
      </c>
      <c r="K96" s="140">
        <f>'Group 3- RIC - R'!K4</f>
        <v>6551563.2000000011</v>
      </c>
      <c r="L96" s="140">
        <f>'Group 3- RIC - R'!L4</f>
        <v>6939004.7999999998</v>
      </c>
      <c r="M96" s="140">
        <f>'Group 3- RIC - R'!M4</f>
        <v>6562920</v>
      </c>
      <c r="N96" s="140">
        <f>SUM(B96:M96)</f>
        <v>73564982.400000006</v>
      </c>
    </row>
    <row r="97" spans="1:14" x14ac:dyDescent="0.2">
      <c r="A97" s="5" t="s">
        <v>103</v>
      </c>
      <c r="B97" s="141">
        <f>'Group 3- RIC - R'!B5</f>
        <v>1534041.5999999999</v>
      </c>
      <c r="C97" s="140">
        <f>'Group 3- RIC - R'!C5</f>
        <v>1988750.4</v>
      </c>
      <c r="D97" s="141">
        <f>'Group 3- RIC - R'!D5</f>
        <v>1682116.8</v>
      </c>
      <c r="E97" s="141">
        <f>'Group 3- RIC - R'!E5</f>
        <v>2036361.6</v>
      </c>
      <c r="F97" s="140">
        <f>'Group 3- RIC - R'!F5</f>
        <v>1924540.8</v>
      </c>
      <c r="G97" s="140">
        <f>'Group 3- RIC - R'!G5</f>
        <v>2075236.8</v>
      </c>
      <c r="H97" s="140">
        <f>'Group 3- RIC - R'!H5</f>
        <v>2099697.6</v>
      </c>
      <c r="I97" s="140">
        <f>'Group 3- RIC - R'!I5</f>
        <v>2176137.6</v>
      </c>
      <c r="J97" s="140">
        <f>'Group 3- RIC - R'!J5</f>
        <v>1654161.5999999999</v>
      </c>
      <c r="K97" s="140">
        <f>'Group 3- RIC - R'!K5</f>
        <v>1927161.6</v>
      </c>
      <c r="L97" s="140">
        <f>'Group 3- RIC - R'!L5</f>
        <v>2009280</v>
      </c>
      <c r="M97" s="140">
        <f>'Group 3- RIC - R'!M5</f>
        <v>1902264</v>
      </c>
      <c r="N97" s="140">
        <f>SUM(B97:M97)</f>
        <v>23009750.400000002</v>
      </c>
    </row>
    <row r="98" spans="1:14" x14ac:dyDescent="0.2">
      <c r="A98" s="58" t="s">
        <v>24</v>
      </c>
      <c r="B98" s="141">
        <f>'Group 3- RIC - R'!B6</f>
        <v>15009819.440000001</v>
      </c>
      <c r="C98" s="140">
        <f>'Group 3- RIC - R'!C6</f>
        <v>15072699.18</v>
      </c>
      <c r="D98" s="141">
        <f>'Group 3- RIC - R'!D6</f>
        <v>13576823.26</v>
      </c>
      <c r="E98" s="141">
        <f>'Group 3- RIC - R'!E6</f>
        <v>15600321.66</v>
      </c>
      <c r="F98" s="140">
        <f>'Group 3- RIC - R'!F6</f>
        <v>15755393.5</v>
      </c>
      <c r="G98" s="140">
        <f>'Group 3- RIC - R'!G6</f>
        <v>15961052.800000001</v>
      </c>
      <c r="H98" s="140">
        <f>'Group 3- RIC - R'!H6</f>
        <v>16863589.82</v>
      </c>
      <c r="I98" s="140">
        <f>'Group 3- RIC - R'!I6</f>
        <v>15653273.02</v>
      </c>
      <c r="J98" s="140">
        <f>'Group 3- RIC - R'!J6</f>
        <v>13742296.26</v>
      </c>
      <c r="K98" s="140">
        <f>'Group 3- RIC - R'!K6</f>
        <v>15864132.899999999</v>
      </c>
      <c r="L98" s="140">
        <f>'Group 3- RIC - R'!L6</f>
        <v>16188932.76</v>
      </c>
      <c r="M98" s="140">
        <f>'Group 3- RIC - R'!M6</f>
        <v>14830163.039999999</v>
      </c>
      <c r="N98" s="140">
        <f>SUM(B98:M98)</f>
        <v>184118497.63999999</v>
      </c>
    </row>
    <row r="99" spans="1:14" x14ac:dyDescent="0.2">
      <c r="A99" s="71" t="s">
        <v>1</v>
      </c>
      <c r="B99" s="141">
        <f>'Group 3- RIC - R'!B7</f>
        <v>1198579.2</v>
      </c>
      <c r="C99" s="140">
        <f>'Group 3- RIC - R'!C7</f>
        <v>1226971.2</v>
      </c>
      <c r="D99" s="141">
        <f>'Group 3- RIC - R'!D7</f>
        <v>1072344</v>
      </c>
      <c r="E99" s="141">
        <f>'Group 3- RIC - R'!E7</f>
        <v>1265846.3999999999</v>
      </c>
      <c r="F99" s="140">
        <f>'Group 3- RIC - R'!F7</f>
        <v>1230465.6000000001</v>
      </c>
      <c r="G99" s="140">
        <f>'Group 3- RIC - R'!G7</f>
        <v>1188532.7999999998</v>
      </c>
      <c r="H99" s="140">
        <f>'Group 3- RIC - R'!H7</f>
        <v>1317825.6000000001</v>
      </c>
      <c r="I99" s="140">
        <f>'Group 3- RIC - R'!I7</f>
        <v>1221729.6000000001</v>
      </c>
      <c r="J99" s="140">
        <f>'Group 3- RIC - R'!J7</f>
        <v>1171497.6000000001</v>
      </c>
      <c r="K99" s="140">
        <f>'Group 3- RIC - R'!K7</f>
        <v>1196395.2</v>
      </c>
      <c r="L99" s="140">
        <f>'Group 3- RIC - R'!L7</f>
        <v>1257984</v>
      </c>
      <c r="M99" s="140">
        <f>'Group 3- RIC - R'!M7</f>
        <v>1166692.8</v>
      </c>
      <c r="N99" s="140">
        <f>SUM(B99:M99)</f>
        <v>14514864</v>
      </c>
    </row>
    <row r="100" spans="1:14" x14ac:dyDescent="0.2">
      <c r="A100" s="71"/>
      <c r="B100" s="141"/>
      <c r="C100" s="140"/>
      <c r="D100" s="141"/>
      <c r="E100" s="141"/>
      <c r="F100" s="140"/>
      <c r="G100" s="140"/>
      <c r="H100" s="140"/>
      <c r="I100" s="140"/>
      <c r="J100" s="140"/>
      <c r="K100" s="140"/>
      <c r="L100" s="140"/>
      <c r="M100" s="140"/>
      <c r="N100" s="140"/>
    </row>
    <row r="101" spans="1:14" x14ac:dyDescent="0.2">
      <c r="A101" s="59" t="s">
        <v>5</v>
      </c>
      <c r="B101" s="149">
        <f t="shared" ref="B101:H101" si="19">SUM(B95:B99)</f>
        <v>26327917.040000003</v>
      </c>
      <c r="C101" s="149">
        <f t="shared" si="19"/>
        <v>26555846.18</v>
      </c>
      <c r="D101" s="149">
        <f t="shared" si="19"/>
        <v>24022102.259999998</v>
      </c>
      <c r="E101" s="149">
        <f t="shared" si="19"/>
        <v>27761347.460000001</v>
      </c>
      <c r="F101" s="148">
        <f t="shared" si="19"/>
        <v>27344276</v>
      </c>
      <c r="G101" s="148">
        <f t="shared" si="19"/>
        <v>27852705.100000001</v>
      </c>
      <c r="H101" s="148">
        <f t="shared" si="19"/>
        <v>28322125.620000001</v>
      </c>
      <c r="I101" s="148">
        <f t="shared" ref="I101:N101" si="20">SUM(I95:I99)</f>
        <v>30437037.020000003</v>
      </c>
      <c r="J101" s="148">
        <f t="shared" si="20"/>
        <v>25216020.460000001</v>
      </c>
      <c r="K101" s="148">
        <f t="shared" si="20"/>
        <v>28733477.399999999</v>
      </c>
      <c r="L101" s="148">
        <f t="shared" si="20"/>
        <v>29615303.560000002</v>
      </c>
      <c r="M101" s="148">
        <f>SUM(M95:M99)</f>
        <v>27344322.84</v>
      </c>
      <c r="N101" s="148">
        <f t="shared" si="20"/>
        <v>329532480.94</v>
      </c>
    </row>
    <row r="102" spans="1:14" x14ac:dyDescent="0.2">
      <c r="A102" s="94"/>
      <c r="B102" s="95"/>
      <c r="C102" s="95"/>
      <c r="D102" s="95"/>
      <c r="E102" s="95"/>
      <c r="F102" s="95"/>
      <c r="G102" s="95"/>
      <c r="H102" s="95"/>
      <c r="I102" s="95"/>
      <c r="J102" s="95"/>
      <c r="K102" s="95"/>
      <c r="L102" s="95"/>
      <c r="M102" s="95"/>
      <c r="N102" s="96"/>
    </row>
    <row r="103" spans="1:14" x14ac:dyDescent="0.2">
      <c r="A103" s="61" t="s">
        <v>19</v>
      </c>
      <c r="B103" s="183" t="s">
        <v>86</v>
      </c>
      <c r="C103" s="183" t="s">
        <v>87</v>
      </c>
      <c r="D103" s="183" t="s">
        <v>88</v>
      </c>
      <c r="E103" s="183" t="s">
        <v>89</v>
      </c>
      <c r="F103" s="183" t="s">
        <v>97</v>
      </c>
      <c r="G103" s="183" t="s">
        <v>90</v>
      </c>
      <c r="H103" s="183" t="s">
        <v>91</v>
      </c>
      <c r="I103" s="183" t="s">
        <v>92</v>
      </c>
      <c r="J103" s="183" t="s">
        <v>93</v>
      </c>
      <c r="K103" s="183" t="s">
        <v>94</v>
      </c>
      <c r="L103" s="183" t="s">
        <v>95</v>
      </c>
      <c r="M103" s="183" t="s">
        <v>96</v>
      </c>
      <c r="N103" s="184" t="s">
        <v>0</v>
      </c>
    </row>
    <row r="104" spans="1:14" s="112" customFormat="1" x14ac:dyDescent="0.2">
      <c r="A104" s="111" t="s">
        <v>8</v>
      </c>
      <c r="B104" s="147">
        <f>'Group 3- RIC - R'!B19</f>
        <v>5743</v>
      </c>
      <c r="C104" s="147">
        <f>'Group 3- RIC - R'!C19</f>
        <v>5470</v>
      </c>
      <c r="D104" s="147">
        <f>'Group 3- RIC - R'!D19</f>
        <v>5167</v>
      </c>
      <c r="E104" s="147">
        <f>'Group 3- RIC - R'!E19</f>
        <v>6132</v>
      </c>
      <c r="F104" s="147">
        <f>'Group 3- RIC - R'!F19</f>
        <v>5760</v>
      </c>
      <c r="G104" s="147">
        <f>'Group 3- RIC - R'!G19</f>
        <v>5772</v>
      </c>
      <c r="H104" s="147">
        <f>'Group 3- RIC - R'!H19</f>
        <v>5320</v>
      </c>
      <c r="I104" s="147">
        <f>'Group 3- RIC - R'!I19</f>
        <v>7703</v>
      </c>
      <c r="J104" s="147">
        <f>'Group 3- RIC - R'!J19</f>
        <v>6005</v>
      </c>
      <c r="K104" s="147">
        <f>'Group 3- RIC - R'!K19</f>
        <v>6780</v>
      </c>
      <c r="L104" s="147">
        <f>'Group 3- RIC - R'!L19</f>
        <v>6833</v>
      </c>
      <c r="M104" s="147">
        <f>'Group 3- RIC - R'!M19</f>
        <v>6123</v>
      </c>
      <c r="N104" s="147">
        <f>'Group 3- RIC - R'!N19</f>
        <v>72808</v>
      </c>
    </row>
    <row r="105" spans="1:14" s="112" customFormat="1" x14ac:dyDescent="0.2">
      <c r="A105" s="111" t="s">
        <v>9</v>
      </c>
      <c r="B105" s="147">
        <f>'Group 3- RIC - R'!B20</f>
        <v>13427</v>
      </c>
      <c r="C105" s="147">
        <f>'Group 3- RIC - R'!C20</f>
        <v>12988</v>
      </c>
      <c r="D105" s="147">
        <f>'Group 3- RIC - R'!D20</f>
        <v>11999</v>
      </c>
      <c r="E105" s="147">
        <f>'Group 3- RIC - R'!E20</f>
        <v>13623</v>
      </c>
      <c r="F105" s="147">
        <f>'Group 3- RIC - R'!F20</f>
        <v>13042</v>
      </c>
      <c r="G105" s="147">
        <f>'Group 3- RIC - R'!G20</f>
        <v>13502</v>
      </c>
      <c r="H105" s="147">
        <f>'Group 3- RIC - R'!H20</f>
        <v>12649</v>
      </c>
      <c r="I105" s="147">
        <f>'Group 3- RIC - R'!I20</f>
        <v>17667</v>
      </c>
      <c r="J105" s="147">
        <f>'Group 3- RIC - R'!J20</f>
        <v>13304</v>
      </c>
      <c r="K105" s="147">
        <f>'Group 3- RIC - R'!K20</f>
        <v>14970</v>
      </c>
      <c r="L105" s="147">
        <f>'Group 3- RIC - R'!L20</f>
        <v>15849</v>
      </c>
      <c r="M105" s="147">
        <f>'Group 3- RIC - R'!M20</f>
        <v>15001</v>
      </c>
      <c r="N105" s="147">
        <f>'Group 3- RIC - R'!N20</f>
        <v>168021</v>
      </c>
    </row>
    <row r="106" spans="1:14" s="112" customFormat="1" x14ac:dyDescent="0.2">
      <c r="A106" s="5" t="s">
        <v>103</v>
      </c>
      <c r="B106" s="147">
        <f>'Group 3- RIC - R'!B21</f>
        <v>3501</v>
      </c>
      <c r="C106" s="147">
        <f>'Group 3- RIC - R'!C21</f>
        <v>4535</v>
      </c>
      <c r="D106" s="147">
        <f>'Group 3- RIC - R'!D21</f>
        <v>3843</v>
      </c>
      <c r="E106" s="147">
        <f>'Group 3- RIC - R'!E21</f>
        <v>4655</v>
      </c>
      <c r="F106" s="147">
        <f>'Group 3- RIC - R'!F21</f>
        <v>4386</v>
      </c>
      <c r="G106" s="147">
        <f>'Group 3- RIC - R'!G21</f>
        <v>4751</v>
      </c>
      <c r="H106" s="147">
        <f>'Group 3- RIC - R'!H21</f>
        <v>4794</v>
      </c>
      <c r="I106" s="147">
        <f>'Group 3- RIC - R'!I21</f>
        <v>4967</v>
      </c>
      <c r="J106" s="147">
        <f>'Group 3- RIC - R'!J21</f>
        <v>3781</v>
      </c>
      <c r="K106" s="147">
        <f>'Group 3- RIC - R'!K21</f>
        <v>4402</v>
      </c>
      <c r="L106" s="147">
        <f>'Group 3- RIC - R'!L21</f>
        <v>4592</v>
      </c>
      <c r="M106" s="147">
        <f>'Group 3- RIC - R'!M21</f>
        <v>4352</v>
      </c>
      <c r="N106" s="147">
        <f>SUM(B106:M106)</f>
        <v>52559</v>
      </c>
    </row>
    <row r="107" spans="1:14" s="112" customFormat="1" x14ac:dyDescent="0.2">
      <c r="A107" s="113" t="s">
        <v>24</v>
      </c>
      <c r="B107" s="147">
        <f>'Group 3- RIC - R'!B22</f>
        <v>31681</v>
      </c>
      <c r="C107" s="147">
        <f>'Group 3- RIC - R'!C22</f>
        <v>31808</v>
      </c>
      <c r="D107" s="147">
        <f>'Group 3- RIC - R'!D22</f>
        <v>28677</v>
      </c>
      <c r="E107" s="147">
        <f>'Group 3- RIC - R'!E22</f>
        <v>32969</v>
      </c>
      <c r="F107" s="147">
        <f>'Group 3- RIC - R'!F22</f>
        <v>33279</v>
      </c>
      <c r="G107" s="147">
        <f>'Group 3- RIC - R'!G22</f>
        <v>33725</v>
      </c>
      <c r="H107" s="147">
        <f>'Group 3- RIC - R'!H22</f>
        <v>35598</v>
      </c>
      <c r="I107" s="147">
        <f>'Group 3- RIC - R'!I22</f>
        <v>33069</v>
      </c>
      <c r="J107" s="147">
        <f>'Group 3- RIC - R'!J22</f>
        <v>29024</v>
      </c>
      <c r="K107" s="147">
        <f>'Group 3- RIC - R'!K22</f>
        <v>33530</v>
      </c>
      <c r="L107" s="147">
        <f>'Group 3- RIC - R'!L22</f>
        <v>34204</v>
      </c>
      <c r="M107" s="147">
        <f>'Group 3- RIC - R'!M22</f>
        <v>31335</v>
      </c>
      <c r="N107" s="147">
        <f>SUM(B107:M107)</f>
        <v>388899</v>
      </c>
    </row>
    <row r="108" spans="1:14" s="112" customFormat="1" x14ac:dyDescent="0.2">
      <c r="A108" s="113" t="s">
        <v>1</v>
      </c>
      <c r="B108" s="147">
        <f>'Group 3- RIC - R'!B23</f>
        <v>2736</v>
      </c>
      <c r="C108" s="147">
        <f>'Group 3- RIC - R'!C23</f>
        <v>2802</v>
      </c>
      <c r="D108" s="147">
        <f>'Group 3- RIC - R'!D23</f>
        <v>2449</v>
      </c>
      <c r="E108" s="147">
        <f>'Group 3- RIC - R'!E23</f>
        <v>2896</v>
      </c>
      <c r="F108" s="147">
        <f>'Group 3- RIC - R'!F23</f>
        <v>2813</v>
      </c>
      <c r="G108" s="147">
        <f>'Group 3- RIC - R'!G23</f>
        <v>2716</v>
      </c>
      <c r="H108" s="147">
        <f>'Group 3- RIC - R'!H23</f>
        <v>3006</v>
      </c>
      <c r="I108" s="147">
        <f>'Group 3- RIC - R'!I23</f>
        <v>2791</v>
      </c>
      <c r="J108" s="147">
        <f>'Group 3- RIC - R'!J23</f>
        <v>2678</v>
      </c>
      <c r="K108" s="147">
        <f>'Group 3- RIC - R'!K23</f>
        <v>2729</v>
      </c>
      <c r="L108" s="147">
        <f>'Group 3- RIC - R'!L23</f>
        <v>2872</v>
      </c>
      <c r="M108" s="147">
        <f>'Group 3- RIC - R'!M23</f>
        <v>2670</v>
      </c>
      <c r="N108" s="147">
        <f>SUM(B108:M108)</f>
        <v>33158</v>
      </c>
    </row>
    <row r="109" spans="1:14" s="112" customFormat="1" x14ac:dyDescent="0.2">
      <c r="A109" s="113"/>
      <c r="B109" s="147"/>
      <c r="C109" s="147"/>
      <c r="D109" s="147"/>
      <c r="E109" s="147"/>
      <c r="F109" s="147"/>
      <c r="G109" s="147"/>
      <c r="H109" s="147"/>
      <c r="I109" s="147"/>
      <c r="J109" s="147"/>
      <c r="K109" s="147"/>
      <c r="L109" s="147"/>
      <c r="M109" s="147"/>
      <c r="N109" s="147"/>
    </row>
    <row r="110" spans="1:14" s="112" customFormat="1" x14ac:dyDescent="0.2">
      <c r="A110" s="114" t="s">
        <v>11</v>
      </c>
      <c r="B110" s="152">
        <f t="shared" ref="B110:H110" si="21">SUM(B104:B108)</f>
        <v>57088</v>
      </c>
      <c r="C110" s="152">
        <f t="shared" si="21"/>
        <v>57603</v>
      </c>
      <c r="D110" s="152">
        <f t="shared" si="21"/>
        <v>52135</v>
      </c>
      <c r="E110" s="152">
        <f t="shared" si="21"/>
        <v>60275</v>
      </c>
      <c r="F110" s="152">
        <f t="shared" si="21"/>
        <v>59280</v>
      </c>
      <c r="G110" s="152">
        <f t="shared" si="21"/>
        <v>60466</v>
      </c>
      <c r="H110" s="152">
        <f t="shared" si="21"/>
        <v>61367</v>
      </c>
      <c r="I110" s="152">
        <f t="shared" ref="I110:N110" si="22">SUM(I104:I108)</f>
        <v>66197</v>
      </c>
      <c r="J110" s="152">
        <f t="shared" si="22"/>
        <v>54792</v>
      </c>
      <c r="K110" s="152">
        <f t="shared" si="22"/>
        <v>62411</v>
      </c>
      <c r="L110" s="152">
        <f t="shared" si="22"/>
        <v>64350</v>
      </c>
      <c r="M110" s="152">
        <f>SUM(M104:M108)</f>
        <v>59481</v>
      </c>
      <c r="N110" s="152">
        <f t="shared" si="22"/>
        <v>715445</v>
      </c>
    </row>
    <row r="111" spans="1:14" ht="12.75" customHeight="1" x14ac:dyDescent="0.2">
      <c r="A111" s="107"/>
      <c r="B111" s="107"/>
      <c r="C111" s="107"/>
      <c r="D111" s="107"/>
      <c r="E111" s="107"/>
      <c r="F111" s="107"/>
      <c r="G111" s="107"/>
      <c r="H111" s="107"/>
      <c r="I111" s="107"/>
      <c r="J111" s="107"/>
      <c r="K111" s="107"/>
      <c r="L111" s="107"/>
      <c r="M111" s="107"/>
      <c r="N111" s="107"/>
    </row>
    <row r="112" spans="1:14" x14ac:dyDescent="0.2">
      <c r="A112" s="90" t="s">
        <v>21</v>
      </c>
      <c r="B112" s="90"/>
      <c r="C112" s="90"/>
      <c r="D112" s="90"/>
      <c r="E112" s="90"/>
      <c r="F112" s="90"/>
      <c r="G112" s="90"/>
      <c r="H112" s="90"/>
      <c r="I112" s="90"/>
      <c r="J112" s="90"/>
      <c r="K112" s="90"/>
      <c r="L112" s="90"/>
      <c r="M112" s="90"/>
      <c r="N112" s="90"/>
    </row>
    <row r="113" spans="1:14" x14ac:dyDescent="0.2">
      <c r="A113" s="55" t="s">
        <v>4</v>
      </c>
      <c r="B113" s="183" t="s">
        <v>86</v>
      </c>
      <c r="C113" s="183" t="s">
        <v>87</v>
      </c>
      <c r="D113" s="183" t="s">
        <v>88</v>
      </c>
      <c r="E113" s="183" t="s">
        <v>89</v>
      </c>
      <c r="F113" s="183" t="s">
        <v>97</v>
      </c>
      <c r="G113" s="183" t="s">
        <v>90</v>
      </c>
      <c r="H113" s="183" t="s">
        <v>91</v>
      </c>
      <c r="I113" s="183" t="s">
        <v>92</v>
      </c>
      <c r="J113" s="183" t="s">
        <v>93</v>
      </c>
      <c r="K113" s="183" t="s">
        <v>94</v>
      </c>
      <c r="L113" s="183" t="s">
        <v>95</v>
      </c>
      <c r="M113" s="183" t="s">
        <v>96</v>
      </c>
      <c r="N113" s="184" t="s">
        <v>0</v>
      </c>
    </row>
    <row r="114" spans="1:14" x14ac:dyDescent="0.2">
      <c r="A114" s="58" t="s">
        <v>8</v>
      </c>
      <c r="B114" s="140">
        <f>'Group 4 Wireless'!B40</f>
        <v>164980.40000000002</v>
      </c>
      <c r="C114" s="140">
        <f>'Group 4 Wireless'!C40</f>
        <v>153228.4</v>
      </c>
      <c r="D114" s="140">
        <f>'Group 4 Wireless'!D40</f>
        <v>135376.79999999999</v>
      </c>
      <c r="E114" s="140">
        <f>'Group 4 Wireless'!E40</f>
        <v>166639.20000000001</v>
      </c>
      <c r="F114" s="141">
        <f>'Group 4 Wireless'!F40</f>
        <v>156005.20000000001</v>
      </c>
      <c r="G114" s="141">
        <f>'Group 4 Wireless'!G40</f>
        <v>142979.19999999998</v>
      </c>
      <c r="H114" s="140">
        <f>'Group 4 Wireless'!H40</f>
        <v>142038</v>
      </c>
      <c r="I114" s="140">
        <f>'Group 4 Wireless'!I40</f>
        <v>185561.80000000002</v>
      </c>
      <c r="J114" s="140">
        <f>'Group 4 Wireless'!J40</f>
        <v>145532.4</v>
      </c>
      <c r="K114" s="140">
        <f>'Group 4 Wireless'!K40</f>
        <v>158246.39999999999</v>
      </c>
      <c r="L114" s="140">
        <f>'Group 4 Wireless'!L40</f>
        <v>170175.2</v>
      </c>
      <c r="M114" s="140">
        <f>'Group 4 Wireless'!M40</f>
        <v>141076</v>
      </c>
      <c r="N114" s="140">
        <f>SUM(B114:M114)</f>
        <v>1861838.9999999998</v>
      </c>
    </row>
    <row r="115" spans="1:14" x14ac:dyDescent="0.2">
      <c r="A115" s="58" t="s">
        <v>9</v>
      </c>
      <c r="B115" s="140">
        <f>'Group 4 Wireless'!B41</f>
        <v>227292.85</v>
      </c>
      <c r="C115" s="140">
        <f>'Group 4 Wireless'!C41</f>
        <v>251790.21</v>
      </c>
      <c r="D115" s="141">
        <f>'Group 4 Wireless'!D41</f>
        <v>227081.56</v>
      </c>
      <c r="E115" s="140">
        <f>'Group 4 Wireless'!E41</f>
        <v>262083.08000000002</v>
      </c>
      <c r="F115" s="141">
        <f>'Group 4 Wireless'!F41</f>
        <v>241035.94</v>
      </c>
      <c r="G115" s="141">
        <f>'Group 4 Wireless'!G41</f>
        <v>261926.83000000002</v>
      </c>
      <c r="H115" s="140">
        <f>'Group 4 Wireless'!H41</f>
        <v>237472.39</v>
      </c>
      <c r="I115" s="140">
        <f>'Group 4 Wireless'!I41</f>
        <v>273597.81</v>
      </c>
      <c r="J115" s="140">
        <f>'Group 4 Wireless'!J41</f>
        <v>224591.04</v>
      </c>
      <c r="K115" s="140">
        <f>'Group 4 Wireless'!K41</f>
        <v>268412.33999999997</v>
      </c>
      <c r="L115" s="140">
        <f>'Group 4 Wireless'!L41</f>
        <v>262912.54000000004</v>
      </c>
      <c r="M115" s="140">
        <f>'Group 4 Wireless'!M41</f>
        <v>245586.28000000003</v>
      </c>
      <c r="N115" s="140">
        <f>SUM(B115:M115)</f>
        <v>2983782.87</v>
      </c>
    </row>
    <row r="116" spans="1:14" x14ac:dyDescent="0.2">
      <c r="A116" s="5" t="s">
        <v>103</v>
      </c>
      <c r="B116" s="140">
        <f>'Group 4 Wireless'!B42</f>
        <v>47731.44</v>
      </c>
      <c r="C116" s="140">
        <f>'Group 4 Wireless'!C42</f>
        <v>59059.32</v>
      </c>
      <c r="D116" s="141">
        <f>'Group 4 Wireless'!D42</f>
        <v>49121.279999999999</v>
      </c>
      <c r="E116" s="140">
        <f>'Group 4 Wireless'!E42</f>
        <v>56509.440000000002</v>
      </c>
      <c r="F116" s="141">
        <f>'Group 4 Wireless'!F42</f>
        <v>53713.919999999998</v>
      </c>
      <c r="G116" s="141">
        <f>'Group 4 Wireless'!G42</f>
        <v>53514.239999999998</v>
      </c>
      <c r="H116" s="140">
        <f>'Group 4 Wireless'!H42</f>
        <v>54912</v>
      </c>
      <c r="I116" s="140">
        <f>'Group 4 Wireless'!I42</f>
        <v>59205.119999999995</v>
      </c>
      <c r="J116" s="140">
        <f>'Group 4 Wireless'!J42</f>
        <v>44328.959999999999</v>
      </c>
      <c r="K116" s="140">
        <f>'Group 4 Wireless'!K42</f>
        <v>50419.199999999997</v>
      </c>
      <c r="L116" s="140">
        <f>'Group 4 Wireless'!L42</f>
        <v>54412.800000000003</v>
      </c>
      <c r="M116" s="140">
        <f>'Group 4 Wireless'!M42</f>
        <v>56209.919999999998</v>
      </c>
      <c r="N116" s="140">
        <f>SUM(B116:M116)</f>
        <v>639137.64000000013</v>
      </c>
    </row>
    <row r="117" spans="1:14" x14ac:dyDescent="0.2">
      <c r="A117" s="58" t="s">
        <v>24</v>
      </c>
      <c r="B117" s="140">
        <f>'Group 4 Wireless'!B43</f>
        <v>1827003.67</v>
      </c>
      <c r="C117" s="140">
        <f>'Group 4 Wireless'!C43</f>
        <v>2143887.16</v>
      </c>
      <c r="D117" s="141">
        <f>'Group 4 Wireless'!D43</f>
        <v>1790161.19</v>
      </c>
      <c r="E117" s="140">
        <f>'Group 4 Wireless'!E43</f>
        <v>2039632.01</v>
      </c>
      <c r="F117" s="141">
        <f>'Group 4 Wireless'!F43</f>
        <v>1922080.06</v>
      </c>
      <c r="G117" s="141">
        <f>'Group 4 Wireless'!G43</f>
        <v>1982237.24</v>
      </c>
      <c r="H117" s="140">
        <f>'Group 4 Wireless'!H43</f>
        <v>1967605.19</v>
      </c>
      <c r="I117" s="140">
        <f>'Group 4 Wireless'!I43</f>
        <v>2087024.52</v>
      </c>
      <c r="J117" s="140">
        <f>'Group 4 Wireless'!J43</f>
        <v>1744866.5999999999</v>
      </c>
      <c r="K117" s="140">
        <f>'Group 4 Wireless'!K43</f>
        <v>1937734.1600000001</v>
      </c>
      <c r="L117" s="140">
        <f>'Group 4 Wireless'!L43</f>
        <v>2027963.28</v>
      </c>
      <c r="M117" s="140">
        <f>'Group 4 Wireless'!M43</f>
        <v>1740616.08</v>
      </c>
      <c r="N117" s="140">
        <f>SUM(B117:M117)</f>
        <v>23210811.160000004</v>
      </c>
    </row>
    <row r="118" spans="1:14" x14ac:dyDescent="0.2">
      <c r="A118" s="58" t="s">
        <v>1</v>
      </c>
      <c r="B118" s="140">
        <f>'Group 4 Wireless'!B44</f>
        <v>202961.46</v>
      </c>
      <c r="C118" s="140">
        <f>'Group 4 Wireless'!C44</f>
        <v>222270.64</v>
      </c>
      <c r="D118" s="141">
        <f>'Group 4 Wireless'!D44</f>
        <v>197163.96</v>
      </c>
      <c r="E118" s="140">
        <f>'Group 4 Wireless'!E44</f>
        <v>224935.56</v>
      </c>
      <c r="F118" s="141">
        <f>'Group 4 Wireless'!F44</f>
        <v>212685.63999999998</v>
      </c>
      <c r="G118" s="141">
        <f>'Group 4 Wireless'!G44</f>
        <v>220940.46000000002</v>
      </c>
      <c r="H118" s="140">
        <f>'Group 4 Wireless'!H44</f>
        <v>228776.15999999997</v>
      </c>
      <c r="I118" s="140">
        <f>'Group 4 Wireless'!I44</f>
        <v>229792.28</v>
      </c>
      <c r="J118" s="140">
        <f>'Group 4 Wireless'!J44</f>
        <v>190827.64</v>
      </c>
      <c r="K118" s="140">
        <f>'Group 4 Wireless'!K44</f>
        <v>214480.88</v>
      </c>
      <c r="L118" s="140">
        <f>'Group 4 Wireless'!L44</f>
        <v>229244.86</v>
      </c>
      <c r="M118" s="140">
        <f>'Group 4 Wireless'!M44</f>
        <v>204811.46</v>
      </c>
      <c r="N118" s="140">
        <f>SUM(B118:M118)</f>
        <v>2578890.9999999995</v>
      </c>
    </row>
    <row r="119" spans="1:14" x14ac:dyDescent="0.2">
      <c r="A119" s="58"/>
      <c r="B119" s="140"/>
      <c r="C119" s="140"/>
      <c r="D119" s="140"/>
      <c r="E119" s="140"/>
      <c r="F119" s="141"/>
      <c r="G119" s="140"/>
      <c r="H119" s="140"/>
      <c r="I119" s="140"/>
      <c r="J119" s="140"/>
      <c r="K119" s="140"/>
      <c r="L119" s="140"/>
      <c r="M119" s="140"/>
      <c r="N119" s="140"/>
    </row>
    <row r="120" spans="1:14" x14ac:dyDescent="0.2">
      <c r="A120" s="59" t="s">
        <v>5</v>
      </c>
      <c r="B120" s="148">
        <f t="shared" ref="B120:H120" si="23">SUM(B114:B119)</f>
        <v>2469969.8199999998</v>
      </c>
      <c r="C120" s="148">
        <f t="shared" si="23"/>
        <v>2830235.7300000004</v>
      </c>
      <c r="D120" s="149">
        <f t="shared" si="23"/>
        <v>2398904.79</v>
      </c>
      <c r="E120" s="148">
        <f t="shared" si="23"/>
        <v>2749799.29</v>
      </c>
      <c r="F120" s="149">
        <f t="shared" si="23"/>
        <v>2585520.7600000002</v>
      </c>
      <c r="G120" s="149">
        <f t="shared" si="23"/>
        <v>2661597.9699999997</v>
      </c>
      <c r="H120" s="148">
        <f t="shared" si="23"/>
        <v>2630803.7400000002</v>
      </c>
      <c r="I120" s="148">
        <f t="shared" ref="I120:N120" si="24">SUM(I114:I119)</f>
        <v>2835181.53</v>
      </c>
      <c r="J120" s="148">
        <f t="shared" si="24"/>
        <v>2350146.64</v>
      </c>
      <c r="K120" s="148">
        <f t="shared" si="24"/>
        <v>2629292.98</v>
      </c>
      <c r="L120" s="148">
        <f t="shared" si="24"/>
        <v>2744708.68</v>
      </c>
      <c r="M120" s="148">
        <f>SUM(M114:M119)</f>
        <v>2388299.7400000002</v>
      </c>
      <c r="N120" s="148">
        <f t="shared" si="24"/>
        <v>31274461.670000002</v>
      </c>
    </row>
    <row r="121" spans="1:14" x14ac:dyDescent="0.2">
      <c r="A121" s="107"/>
      <c r="B121" s="107"/>
      <c r="C121" s="107"/>
      <c r="D121" s="107"/>
      <c r="E121" s="107"/>
      <c r="F121" s="107"/>
      <c r="G121" s="107"/>
      <c r="H121" s="107"/>
      <c r="I121" s="107"/>
      <c r="J121" s="107"/>
      <c r="K121" s="107"/>
      <c r="L121" s="107"/>
      <c r="M121" s="107"/>
      <c r="N121" s="107"/>
    </row>
    <row r="122" spans="1:14" x14ac:dyDescent="0.2">
      <c r="A122" s="61" t="s">
        <v>19</v>
      </c>
      <c r="B122" s="183" t="s">
        <v>86</v>
      </c>
      <c r="C122" s="183" t="s">
        <v>87</v>
      </c>
      <c r="D122" s="183" t="s">
        <v>88</v>
      </c>
      <c r="E122" s="183" t="s">
        <v>89</v>
      </c>
      <c r="F122" s="183" t="s">
        <v>97</v>
      </c>
      <c r="G122" s="183" t="s">
        <v>90</v>
      </c>
      <c r="H122" s="183" t="s">
        <v>91</v>
      </c>
      <c r="I122" s="183" t="s">
        <v>92</v>
      </c>
      <c r="J122" s="183" t="s">
        <v>93</v>
      </c>
      <c r="K122" s="183" t="s">
        <v>94</v>
      </c>
      <c r="L122" s="183" t="s">
        <v>95</v>
      </c>
      <c r="M122" s="183" t="s">
        <v>96</v>
      </c>
      <c r="N122" s="184" t="s">
        <v>0</v>
      </c>
    </row>
    <row r="123" spans="1:14" x14ac:dyDescent="0.2">
      <c r="A123" s="58" t="s">
        <v>8</v>
      </c>
      <c r="B123" s="62">
        <f>'Group 4 Wireless'!B49</f>
        <v>1048</v>
      </c>
      <c r="C123" s="62">
        <f>'Group 4 Wireless'!C49</f>
        <v>971</v>
      </c>
      <c r="D123" s="62">
        <f>'Group 4 Wireless'!D49</f>
        <v>858</v>
      </c>
      <c r="E123" s="62">
        <f>'Group 4 Wireless'!E49</f>
        <v>1056</v>
      </c>
      <c r="F123" s="62">
        <f>'Group 4 Wireless'!F49</f>
        <v>981</v>
      </c>
      <c r="G123" s="62">
        <f>'Group 4 Wireless'!G49</f>
        <v>908</v>
      </c>
      <c r="H123" s="62">
        <f>'Group 4 Wireless'!H49</f>
        <v>902</v>
      </c>
      <c r="I123" s="62">
        <f>'Group 4 Wireless'!I49</f>
        <v>1163</v>
      </c>
      <c r="J123" s="62">
        <f>'Group 4 Wireless'!J49</f>
        <v>921</v>
      </c>
      <c r="K123" s="62">
        <f>'Group 4 Wireless'!K49</f>
        <v>997</v>
      </c>
      <c r="L123" s="62">
        <f>'Group 4 Wireless'!L49</f>
        <v>1072</v>
      </c>
      <c r="M123" s="62">
        <f>'Group 4 Wireless'!M49</f>
        <v>895</v>
      </c>
      <c r="N123" s="62">
        <f>SUM(B123:M123)</f>
        <v>11772</v>
      </c>
    </row>
    <row r="124" spans="1:14" x14ac:dyDescent="0.2">
      <c r="A124" s="58" t="s">
        <v>9</v>
      </c>
      <c r="B124" s="62">
        <f>'Group 4 Wireless'!B50</f>
        <v>1722</v>
      </c>
      <c r="C124" s="62">
        <f>'Group 4 Wireless'!C50</f>
        <v>1808</v>
      </c>
      <c r="D124" s="62">
        <f>'Group 4 Wireless'!D50</f>
        <v>1616</v>
      </c>
      <c r="E124" s="62">
        <f>'Group 4 Wireless'!E50</f>
        <v>1925</v>
      </c>
      <c r="F124" s="62">
        <f>'Group 4 Wireless'!F50</f>
        <v>1764</v>
      </c>
      <c r="G124" s="62">
        <f>'Group 4 Wireless'!G50</f>
        <v>1865</v>
      </c>
      <c r="H124" s="62">
        <f>'Group 4 Wireless'!H50</f>
        <v>1663</v>
      </c>
      <c r="I124" s="62">
        <f>'Group 4 Wireless'!I50</f>
        <v>1907</v>
      </c>
      <c r="J124" s="62">
        <f>'Group 4 Wireless'!J50</f>
        <v>1546</v>
      </c>
      <c r="K124" s="62">
        <f>'Group 4 Wireless'!K50</f>
        <v>1856</v>
      </c>
      <c r="L124" s="62">
        <f>'Group 4 Wireless'!L50</f>
        <v>1843</v>
      </c>
      <c r="M124" s="62">
        <f>'Group 4 Wireless'!M50</f>
        <v>1697</v>
      </c>
      <c r="N124" s="62">
        <f>SUM(B124:M124)</f>
        <v>21212</v>
      </c>
    </row>
    <row r="125" spans="1:14" x14ac:dyDescent="0.2">
      <c r="A125" s="5" t="s">
        <v>103</v>
      </c>
      <c r="B125" s="62">
        <f>'Group 4 Wireless'!B51</f>
        <v>471</v>
      </c>
      <c r="C125" s="62">
        <f>'Group 4 Wireless'!C51</f>
        <v>585</v>
      </c>
      <c r="D125" s="62">
        <f>'Group 4 Wireless'!D51</f>
        <v>490</v>
      </c>
      <c r="E125" s="62">
        <f>'Group 4 Wireless'!E51</f>
        <v>563</v>
      </c>
      <c r="F125" s="62">
        <f>'Group 4 Wireless'!F51</f>
        <v>536</v>
      </c>
      <c r="G125" s="62">
        <f>'Group 4 Wireless'!G51</f>
        <v>533</v>
      </c>
      <c r="H125" s="62">
        <f>'Group 4 Wireless'!H51</f>
        <v>546</v>
      </c>
      <c r="I125" s="62">
        <f>'Group 4 Wireless'!I51</f>
        <v>593</v>
      </c>
      <c r="J125" s="62">
        <f>'Group 4 Wireless'!J51</f>
        <v>443</v>
      </c>
      <c r="K125" s="62">
        <f>'Group 4 Wireless'!K51</f>
        <v>500</v>
      </c>
      <c r="L125" s="62">
        <f>'Group 4 Wireless'!L51</f>
        <v>544</v>
      </c>
      <c r="M125" s="62">
        <f>'Group 4 Wireless'!M51</f>
        <v>562</v>
      </c>
      <c r="N125" s="62">
        <f>SUM(B125:M125)</f>
        <v>6366</v>
      </c>
    </row>
    <row r="126" spans="1:14" x14ac:dyDescent="0.2">
      <c r="A126" s="58" t="s">
        <v>24</v>
      </c>
      <c r="B126" s="62">
        <f>'Group 4 Wireless'!B52</f>
        <v>5528</v>
      </c>
      <c r="C126" s="62">
        <f>'Group 4 Wireless'!C52</f>
        <v>5920</v>
      </c>
      <c r="D126" s="62">
        <f>'Group 4 Wireless'!D52</f>
        <v>5216</v>
      </c>
      <c r="E126" s="62">
        <f>'Group 4 Wireless'!E52</f>
        <v>5953</v>
      </c>
      <c r="F126" s="62">
        <f>'Group 4 Wireless'!F52</f>
        <v>5604</v>
      </c>
      <c r="G126" s="62">
        <f>'Group 4 Wireless'!G52</f>
        <v>5755</v>
      </c>
      <c r="H126" s="62">
        <f>'Group 4 Wireless'!H52</f>
        <v>5632</v>
      </c>
      <c r="I126" s="62">
        <f>'Group 4 Wireless'!I52</f>
        <v>5700</v>
      </c>
      <c r="J126" s="62">
        <f>'Group 4 Wireless'!J52</f>
        <v>4817</v>
      </c>
      <c r="K126" s="62">
        <f>'Group 4 Wireless'!K52</f>
        <v>5387</v>
      </c>
      <c r="L126" s="62">
        <f>'Group 4 Wireless'!L52</f>
        <v>5617</v>
      </c>
      <c r="M126" s="62">
        <f>'Group 4 Wireless'!M52</f>
        <v>4801</v>
      </c>
      <c r="N126" s="62">
        <f>SUM(B126:M126)</f>
        <v>65930</v>
      </c>
    </row>
    <row r="127" spans="1:14" x14ac:dyDescent="0.2">
      <c r="A127" s="58" t="s">
        <v>1</v>
      </c>
      <c r="B127" s="62">
        <f>'Group 4 Wireless'!B53</f>
        <v>1254</v>
      </c>
      <c r="C127" s="62">
        <f>'Group 4 Wireless'!C53</f>
        <v>1349</v>
      </c>
      <c r="D127" s="62">
        <f>'Group 4 Wireless'!D53</f>
        <v>1203</v>
      </c>
      <c r="E127" s="62">
        <f>'Group 4 Wireless'!E53</f>
        <v>1365</v>
      </c>
      <c r="F127" s="62">
        <f>'Group 4 Wireless'!F53</f>
        <v>1319</v>
      </c>
      <c r="G127" s="62">
        <f>'Group 4 Wireless'!G53</f>
        <v>1347</v>
      </c>
      <c r="H127" s="62">
        <f>'Group 4 Wireless'!H53</f>
        <v>1390</v>
      </c>
      <c r="I127" s="62">
        <f>'Group 4 Wireless'!I53</f>
        <v>1403</v>
      </c>
      <c r="J127" s="62">
        <f>'Group 4 Wireless'!J53</f>
        <v>1163</v>
      </c>
      <c r="K127" s="62">
        <f>'Group 4 Wireless'!K53</f>
        <v>1306</v>
      </c>
      <c r="L127" s="62">
        <f>'Group 4 Wireless'!L53</f>
        <v>1424</v>
      </c>
      <c r="M127" s="62">
        <f>'Group 4 Wireless'!M53</f>
        <v>1237</v>
      </c>
      <c r="N127" s="62">
        <f>SUM(B127:M127)</f>
        <v>15760</v>
      </c>
    </row>
    <row r="128" spans="1:14" x14ac:dyDescent="0.2">
      <c r="A128" s="58"/>
      <c r="B128" s="62"/>
      <c r="C128" s="62"/>
      <c r="D128" s="62"/>
      <c r="E128" s="62"/>
      <c r="F128" s="62"/>
      <c r="G128" s="62"/>
      <c r="H128" s="62"/>
      <c r="I128" s="62"/>
      <c r="J128" s="62"/>
      <c r="K128" s="62"/>
      <c r="L128" s="62"/>
      <c r="M128" s="62"/>
      <c r="N128" s="62"/>
    </row>
    <row r="129" spans="1:15" x14ac:dyDescent="0.2">
      <c r="A129" s="59" t="s">
        <v>11</v>
      </c>
      <c r="B129" s="150">
        <f t="shared" ref="B129:H129" si="25">SUM(B123:B128)</f>
        <v>10023</v>
      </c>
      <c r="C129" s="150">
        <f t="shared" si="25"/>
        <v>10633</v>
      </c>
      <c r="D129" s="150">
        <f t="shared" si="25"/>
        <v>9383</v>
      </c>
      <c r="E129" s="150">
        <f t="shared" si="25"/>
        <v>10862</v>
      </c>
      <c r="F129" s="150">
        <f t="shared" si="25"/>
        <v>10204</v>
      </c>
      <c r="G129" s="150">
        <f t="shared" si="25"/>
        <v>10408</v>
      </c>
      <c r="H129" s="150">
        <f t="shared" si="25"/>
        <v>10133</v>
      </c>
      <c r="I129" s="150">
        <f t="shared" ref="I129:N129" si="26">SUM(I123:I128)</f>
        <v>10766</v>
      </c>
      <c r="J129" s="150">
        <f t="shared" si="26"/>
        <v>8890</v>
      </c>
      <c r="K129" s="150">
        <f t="shared" si="26"/>
        <v>10046</v>
      </c>
      <c r="L129" s="150">
        <f t="shared" si="26"/>
        <v>10500</v>
      </c>
      <c r="M129" s="150">
        <f>SUM(M123:M128)</f>
        <v>9192</v>
      </c>
      <c r="N129" s="150">
        <f t="shared" si="26"/>
        <v>121040</v>
      </c>
    </row>
    <row r="130" spans="1:15" x14ac:dyDescent="0.2">
      <c r="A130" s="94"/>
      <c r="B130" s="95"/>
      <c r="C130" s="95"/>
      <c r="D130" s="95"/>
      <c r="E130" s="95"/>
      <c r="F130" s="95"/>
      <c r="G130" s="95"/>
      <c r="H130" s="95"/>
      <c r="I130" s="95"/>
      <c r="J130" s="95"/>
      <c r="K130" s="95"/>
      <c r="L130" s="95"/>
      <c r="M130" s="95"/>
      <c r="N130" s="96"/>
    </row>
    <row r="131" spans="1:15" ht="11.25" customHeight="1" x14ac:dyDescent="0.2">
      <c r="A131" s="110" t="s">
        <v>18</v>
      </c>
      <c r="B131" s="110"/>
      <c r="C131" s="110"/>
      <c r="D131" s="110"/>
      <c r="E131" s="110"/>
      <c r="F131" s="110"/>
      <c r="G131" s="110"/>
      <c r="H131" s="110"/>
      <c r="I131" s="110"/>
      <c r="J131" s="110"/>
      <c r="K131" s="110"/>
      <c r="L131" s="110"/>
      <c r="M131" s="110"/>
      <c r="N131" s="110"/>
    </row>
    <row r="132" spans="1:15" s="57" customFormat="1" x14ac:dyDescent="0.2">
      <c r="A132" s="63" t="s">
        <v>4</v>
      </c>
      <c r="B132" s="183" t="s">
        <v>86</v>
      </c>
      <c r="C132" s="183" t="s">
        <v>87</v>
      </c>
      <c r="D132" s="183" t="s">
        <v>88</v>
      </c>
      <c r="E132" s="183" t="s">
        <v>89</v>
      </c>
      <c r="F132" s="183" t="s">
        <v>97</v>
      </c>
      <c r="G132" s="183" t="s">
        <v>90</v>
      </c>
      <c r="H132" s="183" t="s">
        <v>91</v>
      </c>
      <c r="I132" s="183" t="s">
        <v>92</v>
      </c>
      <c r="J132" s="183" t="s">
        <v>93</v>
      </c>
      <c r="K132" s="183" t="s">
        <v>94</v>
      </c>
      <c r="L132" s="183" t="s">
        <v>95</v>
      </c>
      <c r="M132" s="183" t="s">
        <v>96</v>
      </c>
      <c r="N132" s="184" t="s">
        <v>0</v>
      </c>
    </row>
    <row r="133" spans="1:15" x14ac:dyDescent="0.2">
      <c r="A133" s="64" t="s">
        <v>8</v>
      </c>
      <c r="B133" s="143">
        <f>'Group 6 Remotes'!B3</f>
        <v>41603.119999999995</v>
      </c>
      <c r="C133" s="143">
        <f>'Group 6 Remotes'!C3</f>
        <v>47724.56</v>
      </c>
      <c r="D133" s="143">
        <f>'Group 6 Remotes'!D3</f>
        <v>42850.080000000002</v>
      </c>
      <c r="E133" s="144">
        <f>'Group 6 Remotes'!E3</f>
        <v>47384.479999999996</v>
      </c>
      <c r="F133" s="144">
        <f>'Group 6 Remotes'!F3</f>
        <v>38769.120000000003</v>
      </c>
      <c r="G133" s="144">
        <f>'Group 6 Remotes'!G3</f>
        <v>39335.919999999998</v>
      </c>
      <c r="H133" s="143">
        <f>'Group 6 Remotes'!H3</f>
        <v>39335.919999999998</v>
      </c>
      <c r="I133" s="143">
        <f>'Group 6 Remotes'!I3</f>
        <v>48971.520000000004</v>
      </c>
      <c r="J133" s="143">
        <f>'Group 6 Remotes'!J3</f>
        <v>37182.080000000002</v>
      </c>
      <c r="K133" s="143">
        <f>'Group 6 Remotes'!K3</f>
        <v>42396.639999999999</v>
      </c>
      <c r="L133" s="143">
        <f>'Group 6 Remotes'!L3</f>
        <v>43190.16</v>
      </c>
      <c r="M133" s="143">
        <f>'Group 6 Remotes'!M3</f>
        <v>36728.639999999999</v>
      </c>
      <c r="N133" s="145">
        <f>SUM(B133:M133)</f>
        <v>505472.24</v>
      </c>
    </row>
    <row r="134" spans="1:15" x14ac:dyDescent="0.2">
      <c r="A134" s="64" t="s">
        <v>9</v>
      </c>
      <c r="B134" s="143">
        <f>'Group 6 Remotes'!B4</f>
        <v>57109.52</v>
      </c>
      <c r="C134" s="143">
        <f>'Group 6 Remotes'!C4</f>
        <v>55813.68</v>
      </c>
      <c r="D134" s="144">
        <f>'Group 6 Remotes'!D4</f>
        <v>47760.959999999999</v>
      </c>
      <c r="E134" s="144">
        <f>'Group 6 Remotes'!E4</f>
        <v>60997.04</v>
      </c>
      <c r="F134" s="144">
        <f>'Group 6 Remotes'!F4</f>
        <v>58220.24</v>
      </c>
      <c r="G134" s="144">
        <f>'Group 6 Remotes'!G4</f>
        <v>57479.76</v>
      </c>
      <c r="H134" s="143">
        <f>'Group 6 Remotes'!H4</f>
        <v>53592.24</v>
      </c>
      <c r="I134" s="143">
        <f>'Group 6 Remotes'!I4</f>
        <v>63125.919999999998</v>
      </c>
      <c r="J134" s="143">
        <f>'Group 6 Remotes'!J4</f>
        <v>50908</v>
      </c>
      <c r="K134" s="143">
        <f>'Group 6 Remotes'!K4</f>
        <v>55258.32</v>
      </c>
      <c r="L134" s="143">
        <f>'Group 6 Remotes'!L4</f>
        <v>54795.519999999997</v>
      </c>
      <c r="M134" s="143">
        <f>'Group 6 Remotes'!M4</f>
        <v>50445.2</v>
      </c>
      <c r="N134" s="145">
        <f>SUM(B134:M134)</f>
        <v>665506.39999999991</v>
      </c>
    </row>
    <row r="135" spans="1:15" x14ac:dyDescent="0.2">
      <c r="A135" s="5" t="s">
        <v>103</v>
      </c>
      <c r="B135" s="143">
        <f>'Group 6 Remotes'!B5</f>
        <v>20918.560000000001</v>
      </c>
      <c r="C135" s="143">
        <f>'Group 6 Remotes'!C5</f>
        <v>23787.919999999998</v>
      </c>
      <c r="D135" s="144">
        <f>'Group 6 Remotes'!D5</f>
        <v>22121.84</v>
      </c>
      <c r="E135" s="144">
        <f>'Group 6 Remotes'!E5</f>
        <v>24065.599999999999</v>
      </c>
      <c r="F135" s="144">
        <f>'Group 6 Remotes'!F5</f>
        <v>26101.919999999998</v>
      </c>
      <c r="G135" s="144">
        <f>'Group 6 Remotes'!G5</f>
        <v>25454</v>
      </c>
      <c r="H135" s="143">
        <f>'Group 6 Remotes'!H5</f>
        <v>28601.040000000001</v>
      </c>
      <c r="I135" s="143">
        <f>'Group 6 Remotes'!I5</f>
        <v>31285.279999999999</v>
      </c>
      <c r="J135" s="143">
        <f>'Group 6 Remotes'!J5</f>
        <v>21844.16</v>
      </c>
      <c r="K135" s="143">
        <f>'Group 6 Remotes'!K5</f>
        <v>26472.16</v>
      </c>
      <c r="L135" s="143">
        <f>'Group 6 Remotes'!L5</f>
        <v>23510.240000000002</v>
      </c>
      <c r="M135" s="143">
        <f>'Group 6 Remotes'!M5</f>
        <v>25454</v>
      </c>
      <c r="N135" s="145">
        <f>SUM(B135:M135)</f>
        <v>299616.71999999997</v>
      </c>
    </row>
    <row r="136" spans="1:15" x14ac:dyDescent="0.2">
      <c r="A136" s="58" t="s">
        <v>24</v>
      </c>
      <c r="B136" s="143">
        <f>'Group 6 Remotes'!B6</f>
        <v>203448.95999999999</v>
      </c>
      <c r="C136" s="143">
        <f>'Group 6 Remotes'!C6</f>
        <v>194018.88</v>
      </c>
      <c r="D136" s="144">
        <f>'Group 6 Remotes'!D6</f>
        <v>178368.96</v>
      </c>
      <c r="E136" s="144">
        <f>'Group 6 Remotes'!E6</f>
        <v>197630.4</v>
      </c>
      <c r="F136" s="144">
        <f>'Group 6 Remotes'!F6</f>
        <v>196827.84</v>
      </c>
      <c r="G136" s="144">
        <f>'Group 6 Remotes'!G6</f>
        <v>196727.52</v>
      </c>
      <c r="H136" s="143">
        <f>'Group 6 Remotes'!H6</f>
        <v>211775.52</v>
      </c>
      <c r="I136" s="143">
        <f>'Group 6 Remotes'!I6</f>
        <v>192714.72</v>
      </c>
      <c r="J136" s="143">
        <f>'Group 6 Remotes'!J6</f>
        <v>168537.60000000001</v>
      </c>
      <c r="K136" s="143">
        <f>'Group 6 Remotes'!K6</f>
        <v>176864.16</v>
      </c>
      <c r="L136" s="143">
        <f>'Group 6 Remotes'!L6</f>
        <v>190808.64</v>
      </c>
      <c r="M136" s="143">
        <f>'Group 6 Remotes'!M6</f>
        <v>165528</v>
      </c>
      <c r="N136" s="145">
        <f>SUM(B136:M136)</f>
        <v>2273251.1999999997</v>
      </c>
    </row>
    <row r="137" spans="1:15" x14ac:dyDescent="0.2">
      <c r="A137" s="58" t="s">
        <v>1</v>
      </c>
      <c r="B137" s="143">
        <f>'Group 6 Remotes'!B7</f>
        <v>149947.20000000001</v>
      </c>
      <c r="C137" s="143">
        <f>'Group 6 Remotes'!C7</f>
        <v>158462.72</v>
      </c>
      <c r="D137" s="144">
        <f>'Group 6 Remotes'!D7</f>
        <v>137081.36000000002</v>
      </c>
      <c r="E137" s="144">
        <f>'Group 6 Remotes'!E7</f>
        <v>155593.35999999999</v>
      </c>
      <c r="F137" s="144">
        <f>'Group 6 Remotes'!F7</f>
        <v>150224.88</v>
      </c>
      <c r="G137" s="144">
        <f>'Group 6 Remotes'!G7</f>
        <v>163090.72</v>
      </c>
      <c r="H137" s="143">
        <f>'Group 6 Remotes'!H7</f>
        <v>168551.75999999998</v>
      </c>
      <c r="I137" s="143">
        <f>'Group 6 Remotes'!I7</f>
        <v>160684.16</v>
      </c>
      <c r="J137" s="143">
        <f>'Group 6 Remotes'!J7</f>
        <v>136896.24</v>
      </c>
      <c r="K137" s="143">
        <f>'Group 6 Remotes'!K7</f>
        <v>160776.72</v>
      </c>
      <c r="L137" s="143">
        <f>'Group 6 Remotes'!L7</f>
        <v>154945.44</v>
      </c>
      <c r="M137" s="143">
        <f>'Group 6 Remotes'!M7</f>
        <v>141894.48000000001</v>
      </c>
      <c r="N137" s="145">
        <f>SUM(B137:M137)</f>
        <v>1838149.0399999998</v>
      </c>
    </row>
    <row r="138" spans="1:15" x14ac:dyDescent="0.2">
      <c r="A138" s="58"/>
      <c r="B138" s="143"/>
      <c r="C138" s="143"/>
      <c r="D138" s="143"/>
      <c r="E138" s="144"/>
      <c r="F138" s="144"/>
      <c r="G138" s="143"/>
      <c r="H138" s="143"/>
      <c r="I138" s="143"/>
      <c r="J138" s="143"/>
      <c r="K138" s="143"/>
      <c r="L138" s="143"/>
      <c r="M138" s="143"/>
      <c r="N138" s="145"/>
      <c r="O138" s="60"/>
    </row>
    <row r="139" spans="1:15" x14ac:dyDescent="0.2">
      <c r="A139" s="59" t="s">
        <v>5</v>
      </c>
      <c r="B139" s="153">
        <f t="shared" ref="B139:H139" si="27">SUM(B133:B138)</f>
        <v>473027.36</v>
      </c>
      <c r="C139" s="154">
        <f t="shared" si="27"/>
        <v>479807.76</v>
      </c>
      <c r="D139" s="155">
        <f t="shared" si="27"/>
        <v>428183.19999999995</v>
      </c>
      <c r="E139" s="155">
        <f t="shared" si="27"/>
        <v>485670.88</v>
      </c>
      <c r="F139" s="155">
        <f t="shared" si="27"/>
        <v>470144</v>
      </c>
      <c r="G139" s="155">
        <f t="shared" si="27"/>
        <v>482087.91999999993</v>
      </c>
      <c r="H139" s="154">
        <f t="shared" si="27"/>
        <v>501856.48</v>
      </c>
      <c r="I139" s="154">
        <f t="shared" ref="I139:N139" si="28">SUM(I133:I138)</f>
        <v>496781.6</v>
      </c>
      <c r="J139" s="154">
        <f t="shared" si="28"/>
        <v>415368.08</v>
      </c>
      <c r="K139" s="154">
        <f t="shared" si="28"/>
        <v>461768</v>
      </c>
      <c r="L139" s="154">
        <f t="shared" si="28"/>
        <v>467250</v>
      </c>
      <c r="M139" s="154">
        <f>SUM(M133:M138)</f>
        <v>420050.31999999995</v>
      </c>
      <c r="N139" s="153">
        <f t="shared" si="28"/>
        <v>5581995.5999999996</v>
      </c>
    </row>
    <row r="140" spans="1:15" ht="12" customHeight="1" x14ac:dyDescent="0.2">
      <c r="A140" s="91"/>
      <c r="B140" s="91"/>
      <c r="C140" s="91"/>
      <c r="D140" s="91"/>
      <c r="E140" s="133"/>
      <c r="F140" s="91"/>
      <c r="G140" s="91"/>
      <c r="H140" s="91"/>
      <c r="I140" s="91"/>
      <c r="J140" s="91"/>
      <c r="K140" s="91"/>
      <c r="L140" s="91"/>
      <c r="M140" s="91"/>
      <c r="N140" s="91"/>
    </row>
    <row r="141" spans="1:15" x14ac:dyDescent="0.2">
      <c r="A141" s="61" t="s">
        <v>19</v>
      </c>
      <c r="B141" s="183" t="s">
        <v>86</v>
      </c>
      <c r="C141" s="183" t="s">
        <v>87</v>
      </c>
      <c r="D141" s="183" t="s">
        <v>88</v>
      </c>
      <c r="E141" s="183" t="s">
        <v>89</v>
      </c>
      <c r="F141" s="183" t="s">
        <v>97</v>
      </c>
      <c r="G141" s="183" t="s">
        <v>90</v>
      </c>
      <c r="H141" s="183" t="s">
        <v>91</v>
      </c>
      <c r="I141" s="183" t="s">
        <v>92</v>
      </c>
      <c r="J141" s="183" t="s">
        <v>93</v>
      </c>
      <c r="K141" s="183" t="s">
        <v>94</v>
      </c>
      <c r="L141" s="183" t="s">
        <v>95</v>
      </c>
      <c r="M141" s="183" t="s">
        <v>96</v>
      </c>
      <c r="N141" s="184" t="s">
        <v>0</v>
      </c>
    </row>
    <row r="142" spans="1:15" x14ac:dyDescent="0.2">
      <c r="A142" s="65" t="s">
        <v>8</v>
      </c>
      <c r="B142" s="66">
        <f>'Group 6 Remotes'!B22</f>
        <v>367</v>
      </c>
      <c r="C142" s="66">
        <f>'Group 6 Remotes'!C22</f>
        <v>417</v>
      </c>
      <c r="D142" s="66">
        <f>'Group 6 Remotes'!D22</f>
        <v>373</v>
      </c>
      <c r="E142" s="66">
        <f>'Group 6 Remotes'!E22</f>
        <v>416</v>
      </c>
      <c r="F142" s="66">
        <f>'Group 6 Remotes'!F22</f>
        <v>339</v>
      </c>
      <c r="G142" s="66">
        <f>'Group 6 Remotes'!G22</f>
        <v>346</v>
      </c>
      <c r="H142" s="66">
        <f>'Group 6 Remotes'!H22</f>
        <v>341</v>
      </c>
      <c r="I142" s="66">
        <f>'Group 6 Remotes'!I22</f>
        <v>425</v>
      </c>
      <c r="J142" s="66">
        <f>'Group 6 Remotes'!J22</f>
        <v>325</v>
      </c>
      <c r="K142" s="66">
        <f>'Group 6 Remotes'!K22</f>
        <v>370</v>
      </c>
      <c r="L142" s="66">
        <f>'Group 6 Remotes'!L22</f>
        <v>376</v>
      </c>
      <c r="M142" s="66">
        <f>'Group 6 Remotes'!M22</f>
        <v>323</v>
      </c>
      <c r="N142" s="67">
        <f>SUM(B142:M142)</f>
        <v>4418</v>
      </c>
    </row>
    <row r="143" spans="1:15" x14ac:dyDescent="0.2">
      <c r="A143" s="65" t="s">
        <v>9</v>
      </c>
      <c r="B143" s="66">
        <f>'Group 6 Remotes'!B23</f>
        <v>613</v>
      </c>
      <c r="C143" s="66">
        <f>'Group 6 Remotes'!C23</f>
        <v>599</v>
      </c>
      <c r="D143" s="66">
        <f>'Group 6 Remotes'!D23</f>
        <v>515</v>
      </c>
      <c r="E143" s="66">
        <f>'Group 6 Remotes'!E23</f>
        <v>656</v>
      </c>
      <c r="F143" s="66">
        <f>'Group 6 Remotes'!F23</f>
        <v>627</v>
      </c>
      <c r="G143" s="66">
        <f>'Group 6 Remotes'!G23</f>
        <v>621</v>
      </c>
      <c r="H143" s="66">
        <f>'Group 6 Remotes'!H23</f>
        <v>576</v>
      </c>
      <c r="I143" s="66">
        <f>'Group 6 Remotes'!I23</f>
        <v>679</v>
      </c>
      <c r="J143" s="66">
        <f>'Group 6 Remotes'!J23</f>
        <v>547</v>
      </c>
      <c r="K143" s="66">
        <f>'Group 6 Remotes'!K23</f>
        <v>594</v>
      </c>
      <c r="L143" s="66">
        <f>'Group 6 Remotes'!L23</f>
        <v>591</v>
      </c>
      <c r="M143" s="66">
        <f>'Group 6 Remotes'!M23</f>
        <v>545</v>
      </c>
      <c r="N143" s="67">
        <f>SUM(B143:M143)</f>
        <v>7163</v>
      </c>
    </row>
    <row r="144" spans="1:15" x14ac:dyDescent="0.2">
      <c r="A144" s="5" t="s">
        <v>103</v>
      </c>
      <c r="B144" s="66">
        <f>'Group 6 Remotes'!B24</f>
        <v>226</v>
      </c>
      <c r="C144" s="66">
        <f>'Group 6 Remotes'!C24</f>
        <v>256</v>
      </c>
      <c r="D144" s="66">
        <f>'Group 6 Remotes'!D24</f>
        <v>237</v>
      </c>
      <c r="E144" s="66">
        <f>'Group 6 Remotes'!E24</f>
        <v>260</v>
      </c>
      <c r="F144" s="66">
        <f>'Group 6 Remotes'!F24</f>
        <v>280</v>
      </c>
      <c r="G144" s="66">
        <f>'Group 6 Remotes'!G24</f>
        <v>272</v>
      </c>
      <c r="H144" s="66">
        <f>'Group 6 Remotes'!H24</f>
        <v>309</v>
      </c>
      <c r="I144" s="66">
        <f>'Group 6 Remotes'!I24</f>
        <v>335</v>
      </c>
      <c r="J144" s="66">
        <f>'Group 6 Remotes'!J24</f>
        <v>236</v>
      </c>
      <c r="K144" s="66">
        <f>'Group 6 Remotes'!K24</f>
        <v>285</v>
      </c>
      <c r="L144" s="66">
        <f>'Group 6 Remotes'!L24</f>
        <v>252</v>
      </c>
      <c r="M144" s="66">
        <f>'Group 6 Remotes'!M24</f>
        <v>273</v>
      </c>
      <c r="N144" s="67">
        <f>SUM(B144:M144)</f>
        <v>3221</v>
      </c>
    </row>
    <row r="145" spans="1:15" x14ac:dyDescent="0.2">
      <c r="A145" s="58" t="s">
        <v>24</v>
      </c>
      <c r="B145" s="66">
        <f>'Group 6 Remotes'!B25</f>
        <v>2021</v>
      </c>
      <c r="C145" s="66">
        <f>'Group 6 Remotes'!C25</f>
        <v>1924</v>
      </c>
      <c r="D145" s="66">
        <f>'Group 6 Remotes'!D25</f>
        <v>1769</v>
      </c>
      <c r="E145" s="66">
        <f>'Group 6 Remotes'!E25</f>
        <v>1968</v>
      </c>
      <c r="F145" s="66">
        <f>'Group 6 Remotes'!F25</f>
        <v>1950</v>
      </c>
      <c r="G145" s="66">
        <f>'Group 6 Remotes'!G25</f>
        <v>1951</v>
      </c>
      <c r="H145" s="66">
        <f>'Group 6 Remotes'!H25</f>
        <v>2102</v>
      </c>
      <c r="I145" s="66">
        <f>'Group 6 Remotes'!I25</f>
        <v>1913</v>
      </c>
      <c r="J145" s="66">
        <f>'Group 6 Remotes'!J25</f>
        <v>1673</v>
      </c>
      <c r="K145" s="66">
        <f>'Group 6 Remotes'!K25</f>
        <v>1761</v>
      </c>
      <c r="L145" s="66">
        <f>'Group 6 Remotes'!L25</f>
        <v>1894</v>
      </c>
      <c r="M145" s="66">
        <f>'Group 6 Remotes'!M25</f>
        <v>1644</v>
      </c>
      <c r="N145" s="67">
        <f>SUM(B145:M145)</f>
        <v>22570</v>
      </c>
    </row>
    <row r="146" spans="1:15" x14ac:dyDescent="0.2">
      <c r="A146" s="64" t="s">
        <v>1</v>
      </c>
      <c r="B146" s="66">
        <f>'Group 6 Remotes'!B26</f>
        <v>1614</v>
      </c>
      <c r="C146" s="66">
        <f>'Group 6 Remotes'!C26</f>
        <v>1704</v>
      </c>
      <c r="D146" s="66">
        <f>'Group 6 Remotes'!D26</f>
        <v>1475</v>
      </c>
      <c r="E146" s="66">
        <f>'Group 6 Remotes'!E26</f>
        <v>1670</v>
      </c>
      <c r="F146" s="66">
        <f>'Group 6 Remotes'!F26</f>
        <v>1619</v>
      </c>
      <c r="G146" s="66">
        <f>'Group 6 Remotes'!G26</f>
        <v>1751</v>
      </c>
      <c r="H146" s="66">
        <f>'Group 6 Remotes'!H26</f>
        <v>1810</v>
      </c>
      <c r="I146" s="66">
        <f>'Group 6 Remotes'!I26</f>
        <v>1723</v>
      </c>
      <c r="J146" s="66">
        <f>'Group 6 Remotes'!J26</f>
        <v>1472</v>
      </c>
      <c r="K146" s="66">
        <f>'Group 6 Remotes'!K26</f>
        <v>1726</v>
      </c>
      <c r="L146" s="66">
        <f>'Group 6 Remotes'!L26</f>
        <v>1666</v>
      </c>
      <c r="M146" s="66">
        <f>'Group 6 Remotes'!M26</f>
        <v>1528</v>
      </c>
      <c r="N146" s="67">
        <f>SUM(B146:M146)</f>
        <v>19758</v>
      </c>
    </row>
    <row r="147" spans="1:15" x14ac:dyDescent="0.2">
      <c r="A147" s="64"/>
      <c r="B147" s="66"/>
      <c r="C147" s="66"/>
      <c r="D147" s="66"/>
      <c r="E147" s="66"/>
      <c r="F147" s="66"/>
      <c r="G147" s="66"/>
      <c r="H147" s="66"/>
      <c r="I147" s="66"/>
      <c r="J147" s="66"/>
      <c r="K147" s="66"/>
      <c r="L147" s="66"/>
      <c r="M147" s="66"/>
      <c r="N147" s="67"/>
    </row>
    <row r="148" spans="1:15" x14ac:dyDescent="0.2">
      <c r="A148" s="68" t="s">
        <v>7</v>
      </c>
      <c r="B148" s="156">
        <f t="shared" ref="B148:H148" si="29">SUM(B142:B147)</f>
        <v>4841</v>
      </c>
      <c r="C148" s="156">
        <f t="shared" si="29"/>
        <v>4900</v>
      </c>
      <c r="D148" s="156">
        <f t="shared" si="29"/>
        <v>4369</v>
      </c>
      <c r="E148" s="156">
        <f t="shared" si="29"/>
        <v>4970</v>
      </c>
      <c r="F148" s="156">
        <f t="shared" si="29"/>
        <v>4815</v>
      </c>
      <c r="G148" s="156">
        <f t="shared" si="29"/>
        <v>4941</v>
      </c>
      <c r="H148" s="156">
        <f t="shared" si="29"/>
        <v>5138</v>
      </c>
      <c r="I148" s="156">
        <f>SUM(I142:I147)</f>
        <v>5075</v>
      </c>
      <c r="J148" s="156">
        <f>SUM(J142:J147)</f>
        <v>4253</v>
      </c>
      <c r="K148" s="156">
        <f>SUM(K142:K147)</f>
        <v>4736</v>
      </c>
      <c r="L148" s="156">
        <f>SUM(L142:L147)</f>
        <v>4779</v>
      </c>
      <c r="M148" s="156">
        <f>SUM(M142:M147)</f>
        <v>4313</v>
      </c>
      <c r="N148" s="156">
        <f>SUM(N142:N147)</f>
        <v>57130</v>
      </c>
    </row>
    <row r="149" spans="1:15" s="119" customFormat="1" ht="14.25" customHeight="1" x14ac:dyDescent="0.2">
      <c r="A149" s="91"/>
      <c r="B149" s="91"/>
      <c r="C149" s="91"/>
      <c r="D149" s="91"/>
      <c r="E149" s="91"/>
      <c r="F149" s="91"/>
      <c r="G149" s="91"/>
      <c r="H149" s="91"/>
      <c r="I149" s="91"/>
      <c r="J149" s="91"/>
      <c r="K149" s="91"/>
      <c r="L149" s="91"/>
      <c r="M149" s="91"/>
      <c r="N149" s="91"/>
    </row>
    <row r="150" spans="1:15" x14ac:dyDescent="0.2">
      <c r="A150" s="110" t="s">
        <v>48</v>
      </c>
      <c r="B150" s="108"/>
      <c r="C150" s="108"/>
      <c r="D150" s="108"/>
      <c r="E150" s="108"/>
      <c r="F150" s="108"/>
      <c r="G150" s="108"/>
      <c r="H150" s="108"/>
      <c r="I150" s="108"/>
      <c r="J150" s="108"/>
      <c r="K150" s="108"/>
      <c r="L150" s="108"/>
      <c r="M150" s="108"/>
      <c r="N150" s="109"/>
    </row>
    <row r="151" spans="1:15" s="57" customFormat="1" x14ac:dyDescent="0.2">
      <c r="A151" s="55" t="s">
        <v>4</v>
      </c>
      <c r="B151" s="183" t="s">
        <v>86</v>
      </c>
      <c r="C151" s="183" t="s">
        <v>87</v>
      </c>
      <c r="D151" s="183" t="s">
        <v>98</v>
      </c>
      <c r="E151" s="183" t="s">
        <v>89</v>
      </c>
      <c r="F151" s="183" t="s">
        <v>97</v>
      </c>
      <c r="G151" s="183" t="s">
        <v>90</v>
      </c>
      <c r="H151" s="183" t="s">
        <v>91</v>
      </c>
      <c r="I151" s="183" t="s">
        <v>92</v>
      </c>
      <c r="J151" s="183" t="s">
        <v>93</v>
      </c>
      <c r="K151" s="183" t="s">
        <v>94</v>
      </c>
      <c r="L151" s="183" t="s">
        <v>95</v>
      </c>
      <c r="M151" s="183" t="s">
        <v>96</v>
      </c>
      <c r="N151" s="184" t="s">
        <v>0</v>
      </c>
    </row>
    <row r="152" spans="1:15" s="57" customFormat="1" x14ac:dyDescent="0.2">
      <c r="A152" s="15" t="s">
        <v>9</v>
      </c>
      <c r="B152" s="140">
        <f>'Group 7 - CROS Non-R'!B3</f>
        <v>6219.2</v>
      </c>
      <c r="C152" s="140">
        <f>'Group 7 - CROS Non-R'!C3</f>
        <v>10261.68</v>
      </c>
      <c r="D152" s="140">
        <f>'Group 7 - CROS Non-R'!D3</f>
        <v>7774</v>
      </c>
      <c r="E152" s="140">
        <f>'Group 7 - CROS Non-R'!E3</f>
        <v>7463.04</v>
      </c>
      <c r="F152" s="140">
        <f>'Group 7 - CROS Non-R'!F3</f>
        <v>9639.76</v>
      </c>
      <c r="G152" s="140">
        <f>'Group 7 - CROS Non-R'!G3</f>
        <v>7152.08</v>
      </c>
      <c r="H152" s="140">
        <f>'Group 7 - CROS Non-R'!H3</f>
        <v>8706.8799999999992</v>
      </c>
      <c r="I152" s="140">
        <f>'Group 7 - CROS Non-R'!I3</f>
        <v>11816.48</v>
      </c>
      <c r="J152" s="140">
        <f>'Group 7 - CROS Non-R'!J3</f>
        <v>6219.2</v>
      </c>
      <c r="K152" s="140">
        <f>'Group 7 - CROS Non-R'!K3</f>
        <v>7463.04</v>
      </c>
      <c r="L152" s="140">
        <f>'Group 7 - CROS Non-R'!L3</f>
        <v>8084.96</v>
      </c>
      <c r="M152" s="140">
        <f>'Group 7 - CROS Non-R'!M3</f>
        <v>6219.2</v>
      </c>
      <c r="N152" s="140">
        <f>SUM(B152:M152)</f>
        <v>97019.51999999999</v>
      </c>
    </row>
    <row r="153" spans="1:15" s="57" customFormat="1" x14ac:dyDescent="0.2">
      <c r="A153" s="5" t="s">
        <v>103</v>
      </c>
      <c r="B153" s="140">
        <f>'Group 7 - CROS Non-R'!B4</f>
        <v>3605.4</v>
      </c>
      <c r="C153" s="135">
        <f>'Group 7 - CROS Non-R'!C4</f>
        <v>3004.5</v>
      </c>
      <c r="D153" s="140">
        <f>'Group 7 - CROS Non-R'!D4</f>
        <v>901.35</v>
      </c>
      <c r="E153" s="140">
        <f>'Group 7 - CROS Non-R'!E4</f>
        <v>3304.95</v>
      </c>
      <c r="F153" s="140">
        <f>'Group 7 - CROS Non-R'!F4</f>
        <v>3004.5</v>
      </c>
      <c r="G153" s="140">
        <f>'Group 7 - CROS Non-R'!G4</f>
        <v>1201.8</v>
      </c>
      <c r="H153" s="135">
        <f>'Group 7 - CROS Non-R'!H4</f>
        <v>1502.25</v>
      </c>
      <c r="I153" s="140">
        <f>'Group 7 - CROS Non-R'!I4</f>
        <v>4807.2</v>
      </c>
      <c r="J153" s="140">
        <f>'Group 7 - CROS Non-R'!J4</f>
        <v>1502.25</v>
      </c>
      <c r="K153" s="140">
        <f>'Group 7 - CROS Non-R'!K4</f>
        <v>1502.25</v>
      </c>
      <c r="L153" s="140">
        <f>'Group 7 - CROS Non-R'!L4</f>
        <v>3004.5</v>
      </c>
      <c r="M153" s="140">
        <f>'Group 7 - CROS Non-R'!M4</f>
        <v>1502.25</v>
      </c>
      <c r="N153" s="140">
        <f t="shared" ref="N153" si="30">SUM(B153:M153)</f>
        <v>28843.200000000001</v>
      </c>
    </row>
    <row r="154" spans="1:15" s="57" customFormat="1" x14ac:dyDescent="0.2">
      <c r="A154" s="5" t="s">
        <v>24</v>
      </c>
      <c r="B154" s="140">
        <f>'Group 7 - CROS Non-R'!B5</f>
        <v>63813.96</v>
      </c>
      <c r="C154" s="140">
        <f>'Group 7 - CROS Non-R'!C5</f>
        <v>49324.800000000003</v>
      </c>
      <c r="D154" s="141">
        <f>'Group 7 - CROS Non-R'!D5</f>
        <v>51482.76</v>
      </c>
      <c r="E154" s="140">
        <f>'Group 7 - CROS Non-R'!E5</f>
        <v>69979.56</v>
      </c>
      <c r="F154" s="141">
        <f>'Group 7 - CROS Non-R'!F5</f>
        <v>53332.44</v>
      </c>
      <c r="G154" s="140">
        <f>'Group 7 - CROS Non-R'!G5</f>
        <v>50866.2</v>
      </c>
      <c r="H154" s="140">
        <f>'Group 7 - CROS Non-R'!H5</f>
        <v>63197.399999999994</v>
      </c>
      <c r="I154" s="140">
        <f>'Group 7 - CROS Non-R'!I5</f>
        <v>32061.119999999999</v>
      </c>
      <c r="J154" s="140">
        <f>'Group 7 - CROS Non-R'!J5</f>
        <v>28053.48</v>
      </c>
      <c r="K154" s="140">
        <f>'Group 7 - CROS Non-R'!K5</f>
        <v>31136.28</v>
      </c>
      <c r="L154" s="140">
        <f>'Group 7 - CROS Non-R'!L5</f>
        <v>31136.28</v>
      </c>
      <c r="M154" s="140">
        <f>'Group 7 - CROS Non-R'!M5</f>
        <v>30519.72</v>
      </c>
      <c r="N154" s="140">
        <f>SUM(B154:M154)</f>
        <v>554904</v>
      </c>
    </row>
    <row r="155" spans="1:15" s="57" customFormat="1" x14ac:dyDescent="0.2">
      <c r="A155" s="71" t="s">
        <v>1</v>
      </c>
      <c r="B155" s="140">
        <f>'Group 7 - CROS Non-R'!B6</f>
        <v>4506.75</v>
      </c>
      <c r="C155" s="140">
        <f>'Group 7 - CROS Non-R'!C6</f>
        <v>4506.75</v>
      </c>
      <c r="D155" s="141">
        <f>'Group 7 - CROS Non-R'!D6</f>
        <v>5107.6499999999996</v>
      </c>
      <c r="E155" s="140">
        <f>'Group 7 - CROS Non-R'!E6</f>
        <v>6309.45</v>
      </c>
      <c r="F155" s="141">
        <f>'Group 7 - CROS Non-R'!F6</f>
        <v>5107.6499999999996</v>
      </c>
      <c r="G155" s="140">
        <f>'Group 7 - CROS Non-R'!G6</f>
        <v>5107.6499999999996</v>
      </c>
      <c r="H155" s="140">
        <f>'Group 7 - CROS Non-R'!H6</f>
        <v>3605.3999999999996</v>
      </c>
      <c r="I155" s="140">
        <f>'Group 7 - CROS Non-R'!I6</f>
        <v>3605.3999999999996</v>
      </c>
      <c r="J155" s="140">
        <f>'Group 7 - CROS Non-R'!J6</f>
        <v>4506.75</v>
      </c>
      <c r="K155" s="140">
        <f>'Group 7 - CROS Non-R'!K6</f>
        <v>4807.2</v>
      </c>
      <c r="L155" s="140">
        <f>'Group 7 - CROS Non-R'!L6</f>
        <v>3605.4</v>
      </c>
      <c r="M155" s="140">
        <f>'Group 7 - CROS Non-R'!M6</f>
        <v>2103.15</v>
      </c>
      <c r="N155" s="140">
        <f>SUM(B155:M155)</f>
        <v>52879.200000000004</v>
      </c>
    </row>
    <row r="156" spans="1:15" s="57" customFormat="1" x14ac:dyDescent="0.2">
      <c r="A156" s="58"/>
      <c r="B156" s="140"/>
      <c r="C156" s="140"/>
      <c r="D156" s="140"/>
      <c r="E156" s="140"/>
      <c r="F156" s="141"/>
      <c r="G156" s="140"/>
      <c r="H156" s="140"/>
      <c r="I156" s="140"/>
      <c r="J156" s="140"/>
      <c r="K156" s="140"/>
      <c r="L156" s="140"/>
      <c r="M156" s="140"/>
      <c r="N156" s="140"/>
    </row>
    <row r="157" spans="1:15" x14ac:dyDescent="0.2">
      <c r="A157" s="59" t="s">
        <v>5</v>
      </c>
      <c r="B157" s="148">
        <f t="shared" ref="B157:H157" si="31">SUM(B152:B155)</f>
        <v>78145.31</v>
      </c>
      <c r="C157" s="148">
        <f t="shared" si="31"/>
        <v>67097.73000000001</v>
      </c>
      <c r="D157" s="148">
        <f t="shared" si="31"/>
        <v>65265.760000000002</v>
      </c>
      <c r="E157" s="148">
        <f t="shared" si="31"/>
        <v>87057</v>
      </c>
      <c r="F157" s="148">
        <f t="shared" si="31"/>
        <v>71084.349999999991</v>
      </c>
      <c r="G157" s="148">
        <f t="shared" si="31"/>
        <v>64327.729999999996</v>
      </c>
      <c r="H157" s="148">
        <f t="shared" si="31"/>
        <v>77011.929999999993</v>
      </c>
      <c r="I157" s="148">
        <f t="shared" ref="I157:N157" si="32">SUM(I152:I155)</f>
        <v>52290.200000000004</v>
      </c>
      <c r="J157" s="148">
        <f>SUM(J152:J155)</f>
        <v>40281.68</v>
      </c>
      <c r="K157" s="148">
        <f>SUM(K152:K155)</f>
        <v>44908.77</v>
      </c>
      <c r="L157" s="148">
        <f>SUM(L152:L155)</f>
        <v>45831.14</v>
      </c>
      <c r="M157" s="148">
        <f>SUM(M152:M155)</f>
        <v>40344.32</v>
      </c>
      <c r="N157" s="148">
        <f t="shared" si="32"/>
        <v>733645.91999999993</v>
      </c>
    </row>
    <row r="158" spans="1:15" x14ac:dyDescent="0.2">
      <c r="A158" s="94"/>
      <c r="B158" s="95"/>
      <c r="C158" s="95"/>
      <c r="D158" s="95"/>
      <c r="E158" s="95"/>
      <c r="F158" s="95"/>
      <c r="G158" s="95"/>
      <c r="H158" s="95"/>
      <c r="I158" s="95"/>
      <c r="J158" s="95"/>
      <c r="K158" s="95"/>
      <c r="L158" s="95"/>
      <c r="M158" s="95"/>
      <c r="N158" s="96"/>
      <c r="O158" s="60"/>
    </row>
    <row r="159" spans="1:15" ht="12" customHeight="1" x14ac:dyDescent="0.2">
      <c r="A159" s="61" t="s">
        <v>19</v>
      </c>
      <c r="B159" s="183" t="s">
        <v>86</v>
      </c>
      <c r="C159" s="183" t="s">
        <v>87</v>
      </c>
      <c r="D159" s="183" t="s">
        <v>88</v>
      </c>
      <c r="E159" s="183" t="s">
        <v>89</v>
      </c>
      <c r="F159" s="183" t="s">
        <v>97</v>
      </c>
      <c r="G159" s="183" t="s">
        <v>90</v>
      </c>
      <c r="H159" s="183" t="s">
        <v>91</v>
      </c>
      <c r="I159" s="183" t="s">
        <v>92</v>
      </c>
      <c r="J159" s="183" t="s">
        <v>93</v>
      </c>
      <c r="K159" s="183" t="s">
        <v>94</v>
      </c>
      <c r="L159" s="183" t="s">
        <v>95</v>
      </c>
      <c r="M159" s="183" t="s">
        <v>96</v>
      </c>
      <c r="N159" s="184" t="s">
        <v>0</v>
      </c>
    </row>
    <row r="160" spans="1:15" ht="12" customHeight="1" x14ac:dyDescent="0.2">
      <c r="A160" s="15" t="s">
        <v>9</v>
      </c>
      <c r="B160" s="147">
        <f>+'Group 7 - CROS Non-R'!B20</f>
        <v>20</v>
      </c>
      <c r="C160" s="147">
        <f>+'Group 7 - CROS Non-R'!C20</f>
        <v>32</v>
      </c>
      <c r="D160" s="147">
        <f>+'Group 7 - CROS Non-R'!D20</f>
        <v>25</v>
      </c>
      <c r="E160" s="147">
        <f>+'Group 7 - CROS Non-R'!E20</f>
        <v>24</v>
      </c>
      <c r="F160" s="147">
        <f>+'Group 7 - CROS Non-R'!F20</f>
        <v>31</v>
      </c>
      <c r="G160" s="147">
        <f>+'Group 7 - CROS Non-R'!G20</f>
        <v>23</v>
      </c>
      <c r="H160" s="147">
        <f>+'Group 7 - CROS Non-R'!H20</f>
        <v>27</v>
      </c>
      <c r="I160" s="147">
        <f>+'Group 7 - CROS Non-R'!I20</f>
        <v>38</v>
      </c>
      <c r="J160" s="147">
        <f>+'Group 7 - CROS Non-R'!J20</f>
        <v>19</v>
      </c>
      <c r="K160" s="147">
        <f>+'Group 7 - CROS Non-R'!K20</f>
        <v>23</v>
      </c>
      <c r="L160" s="147">
        <f>+'Group 7 - CROS Non-R'!L20</f>
        <v>25</v>
      </c>
      <c r="M160" s="147">
        <f>+'Group 7 - CROS Non-R'!M20</f>
        <v>19</v>
      </c>
      <c r="N160" s="147">
        <f>SUM(B160:M160)</f>
        <v>306</v>
      </c>
    </row>
    <row r="161" spans="1:14" ht="12" customHeight="1" x14ac:dyDescent="0.2">
      <c r="A161" s="5" t="s">
        <v>103</v>
      </c>
      <c r="B161" s="147">
        <f>+'Group 7 - CROS Non-R'!B21</f>
        <v>12</v>
      </c>
      <c r="C161" s="147">
        <f>+'Group 7 - CROS Non-R'!C21</f>
        <v>10</v>
      </c>
      <c r="D161" s="147">
        <f>+'Group 7 - CROS Non-R'!D21</f>
        <v>3</v>
      </c>
      <c r="E161" s="147">
        <f>+'Group 7 - CROS Non-R'!E21</f>
        <v>11</v>
      </c>
      <c r="F161" s="147">
        <f>+'Group 7 - CROS Non-R'!F21</f>
        <v>10</v>
      </c>
      <c r="G161" s="147">
        <f>+'Group 7 - CROS Non-R'!G21</f>
        <v>4</v>
      </c>
      <c r="H161" s="147">
        <f>+'Group 7 - CROS Non-R'!H21</f>
        <v>5</v>
      </c>
      <c r="I161" s="147">
        <f>'Group 7 - CROS Non-R'!I21</f>
        <v>16</v>
      </c>
      <c r="J161" s="147">
        <f>'Group 7 - CROS Non-R'!J21</f>
        <v>5</v>
      </c>
      <c r="K161" s="147">
        <f>'Group 7 - CROS Non-R'!K21</f>
        <v>5</v>
      </c>
      <c r="L161" s="147">
        <f>'Group 7 - CROS Non-R'!L21</f>
        <v>10</v>
      </c>
      <c r="M161" s="147">
        <f>'Group 7 - CROS Non-R'!M21</f>
        <v>5</v>
      </c>
      <c r="N161" s="147">
        <f>SUM(B161:M161)</f>
        <v>96</v>
      </c>
    </row>
    <row r="162" spans="1:14" ht="12" customHeight="1" x14ac:dyDescent="0.2">
      <c r="A162" s="5" t="s">
        <v>24</v>
      </c>
      <c r="B162" s="147">
        <f>+'Group 7 - CROS Non-R'!B22</f>
        <v>205</v>
      </c>
      <c r="C162" s="147">
        <f>+'Group 7 - CROS Non-R'!C22</f>
        <v>160</v>
      </c>
      <c r="D162" s="147">
        <f>+'Group 7 - CROS Non-R'!D22</f>
        <v>166</v>
      </c>
      <c r="E162" s="147">
        <f>+'Group 7 - CROS Non-R'!E22</f>
        <v>226</v>
      </c>
      <c r="F162" s="147">
        <f>+'Group 7 - CROS Non-R'!F22</f>
        <v>171</v>
      </c>
      <c r="G162" s="147">
        <f>+'Group 7 - CROS Non-R'!G22</f>
        <v>165</v>
      </c>
      <c r="H162" s="147">
        <f>+'Group 7 - CROS Non-R'!H22</f>
        <v>205</v>
      </c>
      <c r="I162" s="147">
        <f>'Group 7 - CROS Non-R'!I22</f>
        <v>104</v>
      </c>
      <c r="J162" s="147">
        <f>'Group 7 - CROS Non-R'!J22</f>
        <v>91</v>
      </c>
      <c r="K162" s="147">
        <f>'Group 7 - CROS Non-R'!K22</f>
        <v>101</v>
      </c>
      <c r="L162" s="147">
        <f>'Group 7 - CROS Non-R'!L22</f>
        <v>100</v>
      </c>
      <c r="M162" s="147">
        <f>'Group 7 - CROS Non-R'!M22</f>
        <v>99</v>
      </c>
      <c r="N162" s="147">
        <f>SUM(B162:M162)</f>
        <v>1793</v>
      </c>
    </row>
    <row r="163" spans="1:14" x14ac:dyDescent="0.2">
      <c r="A163" s="58" t="s">
        <v>1</v>
      </c>
      <c r="B163" s="147">
        <f>+'Group 7 - CROS Non-R'!B23</f>
        <v>15</v>
      </c>
      <c r="C163" s="147">
        <f>+'Group 7 - CROS Non-R'!C23</f>
        <v>15</v>
      </c>
      <c r="D163" s="147">
        <f>+'Group 7 - CROS Non-R'!D23</f>
        <v>16</v>
      </c>
      <c r="E163" s="147">
        <f>+'Group 7 - CROS Non-R'!E23</f>
        <v>21</v>
      </c>
      <c r="F163" s="147">
        <f>+'Group 7 - CROS Non-R'!F23</f>
        <v>17</v>
      </c>
      <c r="G163" s="147">
        <f>+'Group 7 - CROS Non-R'!G23</f>
        <v>17</v>
      </c>
      <c r="H163" s="147">
        <f>+'Group 7 - CROS Non-R'!H23</f>
        <v>12</v>
      </c>
      <c r="I163" s="147">
        <f>'Group 7 - CROS Non-R'!I23</f>
        <v>12</v>
      </c>
      <c r="J163" s="147">
        <f>'Group 7 - CROS Non-R'!J23</f>
        <v>15</v>
      </c>
      <c r="K163" s="147">
        <f>'Group 7 - CROS Non-R'!K23</f>
        <v>15</v>
      </c>
      <c r="L163" s="147">
        <f>'Group 7 - CROS Non-R'!L23</f>
        <v>12</v>
      </c>
      <c r="M163" s="147">
        <f>'Group 7 - CROS Non-R'!M23</f>
        <v>7</v>
      </c>
      <c r="N163" s="147">
        <f>SUM(B163:M163)</f>
        <v>174</v>
      </c>
    </row>
    <row r="164" spans="1:14" x14ac:dyDescent="0.2">
      <c r="A164" s="58"/>
      <c r="B164" s="72"/>
      <c r="C164" s="72"/>
      <c r="D164" s="72"/>
      <c r="E164" s="72"/>
      <c r="F164" s="72"/>
      <c r="G164" s="72"/>
      <c r="H164" s="72"/>
      <c r="I164" s="72"/>
      <c r="J164" s="72"/>
      <c r="K164" s="72"/>
      <c r="L164" s="72"/>
      <c r="M164" s="72"/>
      <c r="N164" s="72"/>
    </row>
    <row r="165" spans="1:14" x14ac:dyDescent="0.2">
      <c r="A165" s="59" t="s">
        <v>11</v>
      </c>
      <c r="B165" s="152">
        <f t="shared" ref="B165:G165" si="33">SUM(B160:B163)</f>
        <v>252</v>
      </c>
      <c r="C165" s="152">
        <f t="shared" si="33"/>
        <v>217</v>
      </c>
      <c r="D165" s="152">
        <f t="shared" si="33"/>
        <v>210</v>
      </c>
      <c r="E165" s="152">
        <f t="shared" si="33"/>
        <v>282</v>
      </c>
      <c r="F165" s="152">
        <f t="shared" si="33"/>
        <v>229</v>
      </c>
      <c r="G165" s="152">
        <f t="shared" si="33"/>
        <v>209</v>
      </c>
      <c r="H165" s="152">
        <f t="shared" ref="H165:M165" si="34">SUM(H160:H163)</f>
        <v>249</v>
      </c>
      <c r="I165" s="152">
        <f>SUM(I160:I163)</f>
        <v>170</v>
      </c>
      <c r="J165" s="152">
        <f>SUM(J160:J163)</f>
        <v>130</v>
      </c>
      <c r="K165" s="152">
        <f>SUM(K160:K163)</f>
        <v>144</v>
      </c>
      <c r="L165" s="152">
        <f>SUM(L160:L163)</f>
        <v>147</v>
      </c>
      <c r="M165" s="152">
        <f t="shared" si="34"/>
        <v>130</v>
      </c>
      <c r="N165" s="152">
        <f>SUM(N160:N164)</f>
        <v>2369</v>
      </c>
    </row>
    <row r="166" spans="1:14" x14ac:dyDescent="0.2">
      <c r="A166" s="92"/>
      <c r="B166" s="93"/>
      <c r="C166" s="93"/>
      <c r="D166" s="93"/>
      <c r="E166" s="93"/>
      <c r="F166" s="93"/>
      <c r="G166" s="93"/>
      <c r="H166" s="93"/>
      <c r="I166" s="93"/>
      <c r="J166" s="93"/>
      <c r="K166" s="93"/>
      <c r="L166" s="93"/>
      <c r="M166" s="93"/>
      <c r="N166" s="93"/>
    </row>
    <row r="167" spans="1:14" x14ac:dyDescent="0.2">
      <c r="A167" s="110" t="s">
        <v>49</v>
      </c>
      <c r="B167" s="108"/>
      <c r="C167" s="108"/>
      <c r="D167" s="108"/>
      <c r="E167" s="108"/>
      <c r="F167" s="108"/>
      <c r="G167" s="108"/>
      <c r="H167" s="108"/>
      <c r="I167" s="108"/>
      <c r="J167" s="108"/>
      <c r="K167" s="108"/>
      <c r="L167" s="108"/>
      <c r="M167" s="108"/>
      <c r="N167" s="109"/>
    </row>
    <row r="168" spans="1:14" x14ac:dyDescent="0.2">
      <c r="A168" s="55" t="s">
        <v>4</v>
      </c>
      <c r="B168" s="183" t="s">
        <v>86</v>
      </c>
      <c r="C168" s="183" t="s">
        <v>87</v>
      </c>
      <c r="D168" s="183" t="s">
        <v>88</v>
      </c>
      <c r="E168" s="183" t="s">
        <v>89</v>
      </c>
      <c r="F168" s="183" t="s">
        <v>97</v>
      </c>
      <c r="G168" s="183" t="s">
        <v>90</v>
      </c>
      <c r="H168" s="183" t="s">
        <v>91</v>
      </c>
      <c r="I168" s="183" t="s">
        <v>92</v>
      </c>
      <c r="J168" s="183" t="s">
        <v>93</v>
      </c>
      <c r="K168" s="183" t="s">
        <v>94</v>
      </c>
      <c r="L168" s="183" t="s">
        <v>95</v>
      </c>
      <c r="M168" s="183" t="s">
        <v>96</v>
      </c>
      <c r="N168" s="184" t="s">
        <v>0</v>
      </c>
    </row>
    <row r="169" spans="1:14" s="57" customFormat="1" x14ac:dyDescent="0.2">
      <c r="A169" s="209" t="s">
        <v>84</v>
      </c>
      <c r="C169" s="183"/>
      <c r="D169" s="183"/>
      <c r="E169" s="183"/>
      <c r="F169" s="183"/>
      <c r="G169" s="183"/>
      <c r="H169" s="183"/>
      <c r="I169" s="140">
        <f>'Group 7 CROS- R'!I3</f>
        <v>29337</v>
      </c>
      <c r="J169" s="140">
        <f>'Group 7 CROS- R'!J3</f>
        <v>25146</v>
      </c>
      <c r="K169" s="140">
        <f>'Group 7 CROS- R'!K3</f>
        <v>15621</v>
      </c>
      <c r="L169" s="140">
        <f>'Group 7 CROS- R'!L3</f>
        <v>24765</v>
      </c>
      <c r="M169" s="140">
        <f>'Group 7 CROS- R'!M3</f>
        <v>15621</v>
      </c>
      <c r="N169" s="140">
        <f>SUM(A169:M169)</f>
        <v>110490</v>
      </c>
    </row>
    <row r="170" spans="1:14" s="1" customFormat="1" x14ac:dyDescent="0.2">
      <c r="A170" s="5" t="s">
        <v>9</v>
      </c>
      <c r="B170" s="134">
        <f>+'Group 7 CROS- R'!B4</f>
        <v>72735.520000000004</v>
      </c>
      <c r="C170" s="141">
        <f>+'Group 7 CROS- R'!C4</f>
        <v>70401.759999999995</v>
      </c>
      <c r="D170" s="141">
        <f>+'Group 7 CROS- R'!D4</f>
        <v>76625.119999999995</v>
      </c>
      <c r="E170" s="141">
        <f>+'Group 7 CROS- R'!E4</f>
        <v>75847.199999999997</v>
      </c>
      <c r="F170" s="141">
        <f>+'Group 7 CROS- R'!F4</f>
        <v>74680.320000000007</v>
      </c>
      <c r="G170" s="141">
        <f>+'Group 7 CROS- R'!G4</f>
        <v>70401.759999999995</v>
      </c>
      <c r="H170" s="141">
        <f>+'Group 7 CROS- R'!H4</f>
        <v>68456.960000000006</v>
      </c>
      <c r="I170" s="141">
        <f>+'Group 7 CROS- R'!I4</f>
        <v>79347.839999999997</v>
      </c>
      <c r="J170" s="141">
        <f>+'Group 7 CROS- R'!J4</f>
        <v>62233.599999999999</v>
      </c>
      <c r="K170" s="141">
        <f>+'Group 7 CROS- R'!K4</f>
        <v>73513.440000000002</v>
      </c>
      <c r="L170" s="141">
        <f>+'Group 7 CROS- R'!L4</f>
        <v>60677.760000000002</v>
      </c>
      <c r="M170" s="141">
        <f>+'Group 7 CROS- R'!M4</f>
        <v>66512.160000000003</v>
      </c>
      <c r="N170" s="135">
        <f t="shared" ref="N170" si="35">SUM(B170:M170)</f>
        <v>851433.44000000006</v>
      </c>
    </row>
    <row r="171" spans="1:14" x14ac:dyDescent="0.2">
      <c r="A171" s="5" t="s">
        <v>103</v>
      </c>
      <c r="B171" s="141">
        <f>+'Group 7 CROS- R'!B5</f>
        <v>31200</v>
      </c>
      <c r="C171" s="141">
        <f>+'Group 7 CROS- R'!C5</f>
        <v>39000</v>
      </c>
      <c r="D171" s="141">
        <f>+'Group 7 CROS- R'!D5</f>
        <v>28392</v>
      </c>
      <c r="E171" s="141">
        <f>+'Group 7 CROS- R'!E5</f>
        <v>28704</v>
      </c>
      <c r="F171" s="141">
        <f>+'Group 7 CROS- R'!F5</f>
        <v>52416</v>
      </c>
      <c r="G171" s="141">
        <f>+'Group 7 CROS- R'!G5</f>
        <v>30264</v>
      </c>
      <c r="H171" s="141">
        <f>+'Group 7 CROS- R'!H5</f>
        <v>38064</v>
      </c>
      <c r="I171" s="141">
        <f>+'Group 7 CROS- R'!I5</f>
        <v>39312</v>
      </c>
      <c r="J171" s="141">
        <f>+'Group 7 CROS- R'!J5</f>
        <v>33696</v>
      </c>
      <c r="K171" s="141">
        <f>+'Group 7 CROS- R'!K5</f>
        <v>38376</v>
      </c>
      <c r="L171" s="141">
        <f>+'Group 7 CROS- R'!L5</f>
        <v>33072</v>
      </c>
      <c r="M171" s="141">
        <f>+'Group 7 CROS- R'!M5</f>
        <v>37440</v>
      </c>
      <c r="N171" s="140">
        <f>SUM(B171:M171)</f>
        <v>429936</v>
      </c>
    </row>
    <row r="172" spans="1:14" x14ac:dyDescent="0.2">
      <c r="A172" s="5" t="s">
        <v>24</v>
      </c>
      <c r="B172" s="141">
        <f>'Group 7 CROS- R'!B6</f>
        <v>149126.39999999999</v>
      </c>
      <c r="C172" s="141">
        <f>'Group 7 CROS- R'!C6</f>
        <v>183689.55</v>
      </c>
      <c r="D172" s="141">
        <f>'Group 7 CROS- R'!D6</f>
        <v>168155.55</v>
      </c>
      <c r="E172" s="141">
        <f>'Group 7 CROS- R'!E6</f>
        <v>171262.35</v>
      </c>
      <c r="F172" s="141">
        <f>'Group 7 CROS- R'!F6</f>
        <v>156116.70000000001</v>
      </c>
      <c r="G172" s="141">
        <f>'Group 7 CROS- R'!G6</f>
        <v>159611.85</v>
      </c>
      <c r="H172" s="140">
        <f>'Group 7 CROS- R'!H6</f>
        <v>179029.35</v>
      </c>
      <c r="I172" s="140">
        <f>'Group 7 CROS- R'!I6</f>
        <v>189514.8</v>
      </c>
      <c r="J172" s="140">
        <f>'Group 7 CROS- R'!J6</f>
        <v>145631.25</v>
      </c>
      <c r="K172" s="140">
        <f>'Group 7 CROS- R'!K6</f>
        <v>163107</v>
      </c>
      <c r="L172" s="140">
        <f>'Group 7 CROS- R'!L6</f>
        <v>160776.9</v>
      </c>
      <c r="M172" s="140">
        <f>'Group 7 CROS- R'!M6</f>
        <v>156505.04999999999</v>
      </c>
      <c r="N172" s="140">
        <f>SUM(B172:M172)</f>
        <v>1982526.75</v>
      </c>
    </row>
    <row r="173" spans="1:14" x14ac:dyDescent="0.2">
      <c r="A173" s="71" t="s">
        <v>1</v>
      </c>
      <c r="B173" s="141">
        <f>'Group 7 CROS- R'!B7</f>
        <v>23088</v>
      </c>
      <c r="C173" s="141">
        <f>'Group 7 CROS- R'!C7</f>
        <v>22152</v>
      </c>
      <c r="D173" s="141">
        <f>'Group 7 CROS- R'!D7</f>
        <v>25896</v>
      </c>
      <c r="E173" s="141">
        <f>'Group 7 CROS- R'!E7</f>
        <v>26520</v>
      </c>
      <c r="F173" s="141">
        <f>'Group 7 CROS- R'!F7</f>
        <v>29640</v>
      </c>
      <c r="G173" s="141">
        <f>'Group 7 CROS- R'!G7</f>
        <v>24960</v>
      </c>
      <c r="H173" s="140">
        <f>'Group 7 CROS- R'!H7</f>
        <v>33696</v>
      </c>
      <c r="I173" s="140">
        <f>'Group 7 CROS- R'!I7</f>
        <v>30888</v>
      </c>
      <c r="J173" s="140">
        <f>'Group 7 CROS- R'!J7</f>
        <v>33384</v>
      </c>
      <c r="K173" s="140">
        <f>'Group 7 CROS- R'!K7</f>
        <v>32136</v>
      </c>
      <c r="L173" s="140">
        <f>'Group 7 CROS- R'!L7</f>
        <v>33384</v>
      </c>
      <c r="M173" s="140">
        <f>'Group 7 CROS- R'!M7</f>
        <v>28080</v>
      </c>
      <c r="N173" s="140">
        <f>SUM(B173:M173)</f>
        <v>343824</v>
      </c>
    </row>
    <row r="174" spans="1:14" x14ac:dyDescent="0.2">
      <c r="A174" s="58"/>
      <c r="B174" s="141"/>
      <c r="C174" s="141"/>
      <c r="D174" s="140"/>
      <c r="E174" s="141"/>
      <c r="F174" s="141"/>
      <c r="G174" s="141"/>
      <c r="H174" s="140"/>
      <c r="I174" s="140"/>
      <c r="J174" s="140"/>
      <c r="K174" s="140"/>
      <c r="L174" s="140"/>
      <c r="M174" s="140"/>
      <c r="N174" s="140"/>
    </row>
    <row r="175" spans="1:14" x14ac:dyDescent="0.2">
      <c r="A175" s="59" t="s">
        <v>5</v>
      </c>
      <c r="B175" s="149">
        <f t="shared" ref="B175:H175" si="36">+SUM(B170:B173)</f>
        <v>276149.92</v>
      </c>
      <c r="C175" s="149">
        <f t="shared" si="36"/>
        <v>315243.31</v>
      </c>
      <c r="D175" s="149">
        <f t="shared" si="36"/>
        <v>299068.67</v>
      </c>
      <c r="E175" s="149">
        <f t="shared" si="36"/>
        <v>302333.55</v>
      </c>
      <c r="F175" s="149">
        <f t="shared" si="36"/>
        <v>312853.02</v>
      </c>
      <c r="G175" s="149">
        <f t="shared" si="36"/>
        <v>285237.61</v>
      </c>
      <c r="H175" s="149">
        <f t="shared" si="36"/>
        <v>319246.31</v>
      </c>
      <c r="I175" s="149">
        <f t="shared" ref="I175:N175" si="37">+SUM(I169:I173)</f>
        <v>368399.64</v>
      </c>
      <c r="J175" s="149">
        <f t="shared" si="37"/>
        <v>300090.84999999998</v>
      </c>
      <c r="K175" s="149">
        <f t="shared" si="37"/>
        <v>322753.44</v>
      </c>
      <c r="L175" s="149">
        <f>+SUM(L169:L173)</f>
        <v>312675.66000000003</v>
      </c>
      <c r="M175" s="149">
        <f>+SUM(M169:M173)</f>
        <v>304158.20999999996</v>
      </c>
      <c r="N175" s="149">
        <f t="shared" si="37"/>
        <v>3718210.19</v>
      </c>
    </row>
    <row r="176" spans="1:14" x14ac:dyDescent="0.2">
      <c r="A176" s="94"/>
      <c r="B176" s="95"/>
      <c r="C176" s="95"/>
      <c r="D176" s="95"/>
      <c r="E176" s="95"/>
      <c r="F176" s="95"/>
      <c r="G176" s="95"/>
      <c r="H176" s="95"/>
      <c r="I176" s="95"/>
      <c r="J176" s="95"/>
      <c r="K176" s="95"/>
      <c r="L176" s="95"/>
      <c r="M176" s="95"/>
      <c r="N176" s="96"/>
    </row>
    <row r="177" spans="1:14" x14ac:dyDescent="0.2">
      <c r="A177" s="61" t="s">
        <v>19</v>
      </c>
      <c r="B177" s="183" t="s">
        <v>86</v>
      </c>
      <c r="C177" s="183" t="s">
        <v>87</v>
      </c>
      <c r="D177" s="183" t="s">
        <v>88</v>
      </c>
      <c r="E177" s="183" t="s">
        <v>89</v>
      </c>
      <c r="F177" s="183" t="s">
        <v>97</v>
      </c>
      <c r="G177" s="183" t="s">
        <v>90</v>
      </c>
      <c r="H177" s="183" t="s">
        <v>91</v>
      </c>
      <c r="I177" s="183" t="s">
        <v>92</v>
      </c>
      <c r="J177" s="183" t="s">
        <v>93</v>
      </c>
      <c r="K177" s="183" t="s">
        <v>94</v>
      </c>
      <c r="L177" s="183" t="s">
        <v>95</v>
      </c>
      <c r="M177" s="183" t="s">
        <v>96</v>
      </c>
      <c r="N177" s="56" t="s">
        <v>0</v>
      </c>
    </row>
    <row r="178" spans="1:14" ht="12" customHeight="1" x14ac:dyDescent="0.2">
      <c r="A178" s="15" t="s">
        <v>8</v>
      </c>
      <c r="B178" s="147"/>
      <c r="C178" s="147"/>
      <c r="D178" s="147"/>
      <c r="E178" s="147"/>
      <c r="F178" s="147"/>
      <c r="G178" s="147"/>
      <c r="H178" s="147"/>
      <c r="I178" s="147">
        <f>+'Group 7 CROS- R'!I21</f>
        <v>76</v>
      </c>
      <c r="J178" s="147">
        <f>+'Group 7 CROS- R'!J21</f>
        <v>65</v>
      </c>
      <c r="K178" s="147">
        <f>+'Group 7 CROS- R'!K21</f>
        <v>41</v>
      </c>
      <c r="L178" s="147">
        <f>+'Group 7 CROS- R'!L21</f>
        <v>65</v>
      </c>
      <c r="M178" s="147">
        <f>+'Group 7 CROS- R'!M21</f>
        <v>41</v>
      </c>
      <c r="N178" s="147">
        <f>SUM(B178:M178)</f>
        <v>288</v>
      </c>
    </row>
    <row r="179" spans="1:14" x14ac:dyDescent="0.2">
      <c r="A179" s="15" t="s">
        <v>9</v>
      </c>
      <c r="B179" s="147">
        <f>'Group 7 CROS- R'!B22</f>
        <v>186</v>
      </c>
      <c r="C179" s="147">
        <f>'Group 7 CROS- R'!C22</f>
        <v>181</v>
      </c>
      <c r="D179" s="147">
        <f>'Group 7 CROS- R'!D22</f>
        <v>196</v>
      </c>
      <c r="E179" s="147">
        <f>'Group 7 CROS- R'!E22</f>
        <v>193</v>
      </c>
      <c r="F179" s="147">
        <f>'Group 7 CROS- R'!F22</f>
        <v>192</v>
      </c>
      <c r="G179" s="147">
        <f>'Group 7 CROS- R'!G22</f>
        <v>181</v>
      </c>
      <c r="H179" s="147">
        <f>'Group 7 CROS- R'!H22</f>
        <v>174</v>
      </c>
      <c r="I179" s="147">
        <f>'Group 7 CROS- R'!I22</f>
        <v>200</v>
      </c>
      <c r="J179" s="147">
        <f>'Group 7 CROS- R'!J22</f>
        <v>158</v>
      </c>
      <c r="K179" s="147">
        <f>'Group 7 CROS- R'!K22</f>
        <v>188</v>
      </c>
      <c r="L179" s="147">
        <f>'Group 7 CROS- R'!L22</f>
        <v>156</v>
      </c>
      <c r="M179" s="147">
        <f>'Group 7 CROS- R'!M22</f>
        <v>171</v>
      </c>
      <c r="N179" s="147">
        <f>SUM(B179:M179)</f>
        <v>2176</v>
      </c>
    </row>
    <row r="180" spans="1:14" x14ac:dyDescent="0.2">
      <c r="A180" s="5" t="s">
        <v>103</v>
      </c>
      <c r="B180" s="147">
        <f>'Group 7 CROS- R'!B23</f>
        <v>100</v>
      </c>
      <c r="C180" s="147">
        <f>'Group 7 CROS- R'!C23</f>
        <v>124</v>
      </c>
      <c r="D180" s="147">
        <f>'Group 7 CROS- R'!D23</f>
        <v>89</v>
      </c>
      <c r="E180" s="147">
        <f>'Group 7 CROS- R'!E23</f>
        <v>91</v>
      </c>
      <c r="F180" s="147">
        <f>'Group 7 CROS- R'!F23</f>
        <v>168</v>
      </c>
      <c r="G180" s="147">
        <f>'Group 7 CROS- R'!G23</f>
        <v>97</v>
      </c>
      <c r="H180" s="147">
        <f>'Group 7 CROS- R'!H23</f>
        <v>121</v>
      </c>
      <c r="I180" s="147">
        <f>'Group 7 CROS- R'!I23</f>
        <v>126</v>
      </c>
      <c r="J180" s="147">
        <f>'Group 7 CROS- R'!J23</f>
        <v>108</v>
      </c>
      <c r="K180" s="147">
        <f>'Group 7 CROS- R'!K23</f>
        <v>123</v>
      </c>
      <c r="L180" s="147">
        <f>'Group 7 CROS- R'!L23</f>
        <v>106</v>
      </c>
      <c r="M180" s="147">
        <f>'Group 7 CROS- R'!M23</f>
        <v>120</v>
      </c>
      <c r="N180" s="147">
        <f>SUM(B180:M180)</f>
        <v>1373</v>
      </c>
    </row>
    <row r="181" spans="1:14" x14ac:dyDescent="0.2">
      <c r="A181" s="5" t="s">
        <v>24</v>
      </c>
      <c r="B181" s="147">
        <f>'Group 7 CROS- R'!B24</f>
        <v>384</v>
      </c>
      <c r="C181" s="147">
        <f>'Group 7 CROS- R'!C24</f>
        <v>470</v>
      </c>
      <c r="D181" s="147">
        <f>'Group 7 CROS- R'!D24</f>
        <v>430</v>
      </c>
      <c r="E181" s="147">
        <f>'Group 7 CROS- R'!E24</f>
        <v>440</v>
      </c>
      <c r="F181" s="147">
        <f>'Group 7 CROS- R'!F24</f>
        <v>401</v>
      </c>
      <c r="G181" s="147">
        <f>'Group 7 CROS- R'!G24</f>
        <v>411</v>
      </c>
      <c r="H181" s="147">
        <f>'Group 7 CROS- R'!H24</f>
        <v>461</v>
      </c>
      <c r="I181" s="147">
        <f>'Group 7 CROS- R'!I24</f>
        <v>487</v>
      </c>
      <c r="J181" s="147">
        <f>'Group 7 CROS- R'!J24</f>
        <v>374</v>
      </c>
      <c r="K181" s="147">
        <f>'Group 7 CROS- R'!K24</f>
        <v>418</v>
      </c>
      <c r="L181" s="147">
        <f>'Group 7 CROS- R'!L24</f>
        <v>411</v>
      </c>
      <c r="M181" s="147">
        <f>'Group 7 CROS- R'!M24</f>
        <v>401</v>
      </c>
      <c r="N181" s="147">
        <f>SUM(B181:M181)</f>
        <v>5088</v>
      </c>
    </row>
    <row r="182" spans="1:14" x14ac:dyDescent="0.2">
      <c r="A182" s="58" t="s">
        <v>1</v>
      </c>
      <c r="B182" s="147">
        <f>'Group 7 CROS- R'!B25</f>
        <v>74</v>
      </c>
      <c r="C182" s="147">
        <f>'Group 7 CROS- R'!C25</f>
        <v>71</v>
      </c>
      <c r="D182" s="147">
        <f>'Group 7 CROS- R'!D25</f>
        <v>83</v>
      </c>
      <c r="E182" s="147">
        <f>'Group 7 CROS- R'!E25</f>
        <v>85</v>
      </c>
      <c r="F182" s="147">
        <f>'Group 7 CROS- R'!F25</f>
        <v>95</v>
      </c>
      <c r="G182" s="147">
        <f>'Group 7 CROS- R'!G25</f>
        <v>79</v>
      </c>
      <c r="H182" s="147">
        <f>'Group 7 CROS- R'!H25</f>
        <v>108</v>
      </c>
      <c r="I182" s="147">
        <f>'Group 7 CROS- R'!I25</f>
        <v>99</v>
      </c>
      <c r="J182" s="147">
        <f>'Group 7 CROS- R'!J25</f>
        <v>107</v>
      </c>
      <c r="K182" s="147">
        <f>'Group 7 CROS- R'!K25</f>
        <v>103</v>
      </c>
      <c r="L182" s="147">
        <f>'Group 7 CROS- R'!L25</f>
        <v>107</v>
      </c>
      <c r="M182" s="147">
        <f>'Group 7 CROS- R'!M25</f>
        <v>89</v>
      </c>
      <c r="N182" s="147">
        <f>SUM(B182:M182)</f>
        <v>1100</v>
      </c>
    </row>
    <row r="183" spans="1:14" x14ac:dyDescent="0.2">
      <c r="A183" s="58"/>
      <c r="B183" s="147"/>
      <c r="C183" s="147"/>
      <c r="D183" s="147"/>
      <c r="E183" s="147"/>
      <c r="F183" s="147"/>
      <c r="G183" s="182" t="s">
        <v>71</v>
      </c>
      <c r="H183" s="147"/>
      <c r="I183" s="147"/>
      <c r="J183" s="147"/>
      <c r="K183" s="147"/>
      <c r="L183" s="147"/>
      <c r="M183" s="147"/>
      <c r="N183" s="147"/>
    </row>
    <row r="184" spans="1:14" x14ac:dyDescent="0.2">
      <c r="A184" s="59" t="s">
        <v>11</v>
      </c>
      <c r="B184" s="152">
        <f t="shared" ref="B184:H184" si="38">SUM(B179:B183)</f>
        <v>744</v>
      </c>
      <c r="C184" s="152">
        <f t="shared" si="38"/>
        <v>846</v>
      </c>
      <c r="D184" s="152">
        <f t="shared" si="38"/>
        <v>798</v>
      </c>
      <c r="E184" s="152">
        <f t="shared" si="38"/>
        <v>809</v>
      </c>
      <c r="F184" s="152">
        <f t="shared" si="38"/>
        <v>856</v>
      </c>
      <c r="G184" s="152">
        <f t="shared" si="38"/>
        <v>768</v>
      </c>
      <c r="H184" s="152">
        <f t="shared" si="38"/>
        <v>864</v>
      </c>
      <c r="I184" s="152">
        <f t="shared" ref="I184:N184" si="39">SUM(I178:I183)</f>
        <v>988</v>
      </c>
      <c r="J184" s="152">
        <f t="shared" si="39"/>
        <v>812</v>
      </c>
      <c r="K184" s="152">
        <f t="shared" si="39"/>
        <v>873</v>
      </c>
      <c r="L184" s="152">
        <f>SUM(L178:L183)</f>
        <v>845</v>
      </c>
      <c r="M184" s="152">
        <f>SUM(M178:M183)</f>
        <v>822</v>
      </c>
      <c r="N184" s="152">
        <f t="shared" si="39"/>
        <v>10025</v>
      </c>
    </row>
    <row r="185" spans="1:14" x14ac:dyDescent="0.2">
      <c r="A185" s="69"/>
      <c r="B185" s="69"/>
      <c r="C185" s="70"/>
      <c r="D185" s="70"/>
      <c r="E185" s="70"/>
      <c r="F185" s="70"/>
      <c r="G185" s="70"/>
      <c r="H185" s="70"/>
      <c r="I185" s="70"/>
      <c r="J185" s="70"/>
      <c r="K185" s="70"/>
      <c r="L185" s="70"/>
      <c r="M185" s="70"/>
      <c r="N185" s="69"/>
    </row>
    <row r="186" spans="1:14" x14ac:dyDescent="0.2">
      <c r="A186" s="110" t="s">
        <v>54</v>
      </c>
      <c r="B186" s="108"/>
      <c r="C186" s="108"/>
      <c r="D186" s="108"/>
      <c r="E186" s="108"/>
      <c r="F186" s="108"/>
      <c r="G186" s="108"/>
      <c r="H186" s="108"/>
      <c r="I186" s="108"/>
      <c r="J186" s="108"/>
      <c r="K186" s="108"/>
      <c r="L186" s="108"/>
      <c r="M186" s="108"/>
      <c r="N186" s="109"/>
    </row>
    <row r="187" spans="1:14" x14ac:dyDescent="0.2">
      <c r="A187" s="55" t="s">
        <v>4</v>
      </c>
      <c r="B187" s="183" t="s">
        <v>86</v>
      </c>
      <c r="C187" s="183" t="s">
        <v>87</v>
      </c>
      <c r="D187" s="183" t="s">
        <v>88</v>
      </c>
      <c r="E187" s="183" t="s">
        <v>89</v>
      </c>
      <c r="F187" s="183" t="s">
        <v>97</v>
      </c>
      <c r="G187" s="183" t="s">
        <v>90</v>
      </c>
      <c r="H187" s="183" t="s">
        <v>91</v>
      </c>
      <c r="I187" s="183" t="s">
        <v>92</v>
      </c>
      <c r="J187" s="183" t="s">
        <v>93</v>
      </c>
      <c r="K187" s="183" t="s">
        <v>94</v>
      </c>
      <c r="L187" s="183" t="s">
        <v>95</v>
      </c>
      <c r="M187" s="183" t="s">
        <v>96</v>
      </c>
      <c r="N187" s="184" t="s">
        <v>0</v>
      </c>
    </row>
    <row r="188" spans="1:14" x14ac:dyDescent="0.2">
      <c r="A188" s="5" t="s">
        <v>24</v>
      </c>
      <c r="B188" s="141">
        <f>+'Group 8 CI Comp'!B3</f>
        <v>26147.040000000001</v>
      </c>
      <c r="C188" s="141">
        <f>+'Group 8 CI Comp'!C3</f>
        <v>14449.68</v>
      </c>
      <c r="D188" s="141">
        <f>+'Group 8 CI Comp'!D3</f>
        <v>15825.84</v>
      </c>
      <c r="E188" s="141">
        <f>+'Group 8 CI Comp'!E3</f>
        <v>20986.44</v>
      </c>
      <c r="F188" s="141">
        <f>+'Group 8 CI Comp'!F3</f>
        <v>20298.36</v>
      </c>
      <c r="G188" s="141">
        <f>+'Group 8 CI Comp'!G3</f>
        <v>21330.48</v>
      </c>
      <c r="H188" s="141">
        <f>+'Group 8 CI Comp'!H3</f>
        <v>22362.6</v>
      </c>
      <c r="I188" s="141">
        <f>+'Group 8 CI Comp'!I3</f>
        <v>24770.880000000001</v>
      </c>
      <c r="J188" s="141">
        <f>+'Group 8 CI Comp'!J3</f>
        <v>16857.96</v>
      </c>
      <c r="K188" s="141">
        <f>+'Group 8 CI Comp'!K3</f>
        <v>19954.32</v>
      </c>
      <c r="L188" s="141">
        <f>+'Group 8 CI Comp'!L3</f>
        <v>12729.48</v>
      </c>
      <c r="M188" s="141">
        <f>+'Group 8 CI Comp'!M3</f>
        <v>15825.84</v>
      </c>
      <c r="N188" s="140">
        <f>SUM(B188:M188)</f>
        <v>231538.92</v>
      </c>
    </row>
    <row r="189" spans="1:14" x14ac:dyDescent="0.2">
      <c r="A189" s="58"/>
      <c r="B189" s="141"/>
      <c r="C189" s="141"/>
      <c r="D189" s="140"/>
      <c r="E189" s="141"/>
      <c r="F189" s="141"/>
      <c r="G189" s="141"/>
      <c r="H189" s="140"/>
      <c r="I189" s="140"/>
      <c r="J189" s="140"/>
      <c r="K189" s="140"/>
      <c r="L189" s="140"/>
      <c r="M189" s="140"/>
      <c r="N189" s="140"/>
    </row>
    <row r="190" spans="1:14" x14ac:dyDescent="0.2">
      <c r="A190" s="59" t="s">
        <v>5</v>
      </c>
      <c r="B190" s="149">
        <f t="shared" ref="B190:H190" si="40">+SUM(B188:B188)</f>
        <v>26147.040000000001</v>
      </c>
      <c r="C190" s="149">
        <f t="shared" si="40"/>
        <v>14449.68</v>
      </c>
      <c r="D190" s="149">
        <f t="shared" si="40"/>
        <v>15825.84</v>
      </c>
      <c r="E190" s="149">
        <f t="shared" si="40"/>
        <v>20986.44</v>
      </c>
      <c r="F190" s="149">
        <f t="shared" si="40"/>
        <v>20298.36</v>
      </c>
      <c r="G190" s="149">
        <f t="shared" si="40"/>
        <v>21330.48</v>
      </c>
      <c r="H190" s="149">
        <f t="shared" si="40"/>
        <v>22362.6</v>
      </c>
      <c r="I190" s="149">
        <f t="shared" ref="I190:N190" si="41">+SUM(I188:I188)</f>
        <v>24770.880000000001</v>
      </c>
      <c r="J190" s="149">
        <f t="shared" si="41"/>
        <v>16857.96</v>
      </c>
      <c r="K190" s="149">
        <f t="shared" si="41"/>
        <v>19954.32</v>
      </c>
      <c r="L190" s="149">
        <f t="shared" si="41"/>
        <v>12729.48</v>
      </c>
      <c r="M190" s="149">
        <f>+SUM(M188:M188)</f>
        <v>15825.84</v>
      </c>
      <c r="N190" s="149">
        <f t="shared" si="41"/>
        <v>231538.92</v>
      </c>
    </row>
    <row r="191" spans="1:14" x14ac:dyDescent="0.2">
      <c r="A191" s="94"/>
      <c r="B191" s="95"/>
      <c r="C191" s="95"/>
      <c r="D191" s="95"/>
      <c r="E191" s="95"/>
      <c r="F191" s="95"/>
      <c r="G191" s="95"/>
      <c r="H191" s="95"/>
      <c r="I191" s="95"/>
      <c r="J191" s="95"/>
      <c r="K191" s="95"/>
      <c r="L191" s="95"/>
      <c r="M191" s="95"/>
      <c r="N191" s="96"/>
    </row>
    <row r="192" spans="1:14" x14ac:dyDescent="0.2">
      <c r="A192" s="61" t="s">
        <v>19</v>
      </c>
      <c r="B192" s="183" t="s">
        <v>86</v>
      </c>
      <c r="C192" s="183" t="s">
        <v>87</v>
      </c>
      <c r="D192" s="183" t="s">
        <v>88</v>
      </c>
      <c r="E192" s="183" t="s">
        <v>89</v>
      </c>
      <c r="F192" s="183" t="s">
        <v>97</v>
      </c>
      <c r="G192" s="183" t="s">
        <v>90</v>
      </c>
      <c r="H192" s="183" t="s">
        <v>91</v>
      </c>
      <c r="I192" s="183" t="s">
        <v>92</v>
      </c>
      <c r="J192" s="183" t="s">
        <v>93</v>
      </c>
      <c r="K192" s="183" t="s">
        <v>94</v>
      </c>
      <c r="L192" s="183" t="s">
        <v>95</v>
      </c>
      <c r="M192" s="183" t="s">
        <v>96</v>
      </c>
      <c r="N192" s="56" t="s">
        <v>0</v>
      </c>
    </row>
    <row r="193" spans="1:14" x14ac:dyDescent="0.2">
      <c r="A193" s="5" t="s">
        <v>24</v>
      </c>
      <c r="B193" s="147">
        <f>+'Group 8 CI Comp'!B13</f>
        <v>75</v>
      </c>
      <c r="C193" s="147">
        <f>+'Group 8 CI Comp'!C13</f>
        <v>42</v>
      </c>
      <c r="D193" s="147">
        <f>+'Group 8 CI Comp'!D13</f>
        <v>46</v>
      </c>
      <c r="E193" s="147">
        <f>+'Group 8 CI Comp'!E13</f>
        <v>60</v>
      </c>
      <c r="F193" s="147">
        <f>+'Group 8 CI Comp'!F13</f>
        <v>59</v>
      </c>
      <c r="G193" s="147">
        <f>+'Group 8 CI Comp'!G13</f>
        <v>62</v>
      </c>
      <c r="H193" s="147">
        <f>+'Group 8 CI Comp'!H13</f>
        <v>65</v>
      </c>
      <c r="I193" s="147">
        <f>+'Group 8 CI Comp'!I13</f>
        <v>72</v>
      </c>
      <c r="J193" s="147">
        <f>+'Group 8 CI Comp'!J13</f>
        <v>49</v>
      </c>
      <c r="K193" s="147">
        <f>+'Group 8 CI Comp'!K13</f>
        <v>58</v>
      </c>
      <c r="L193" s="147">
        <f>+'Group 8 CI Comp'!L13</f>
        <v>37</v>
      </c>
      <c r="M193" s="147">
        <f>+'Group 8 CI Comp'!M13</f>
        <v>46</v>
      </c>
      <c r="N193" s="147">
        <f>SUM(B193:M193)</f>
        <v>671</v>
      </c>
    </row>
    <row r="194" spans="1:14" x14ac:dyDescent="0.2">
      <c r="A194" s="58"/>
      <c r="B194" s="147"/>
      <c r="C194" s="147"/>
      <c r="D194" s="147"/>
      <c r="E194" s="147"/>
      <c r="F194" s="147"/>
      <c r="G194" s="147"/>
      <c r="H194" s="147"/>
      <c r="I194" s="147"/>
      <c r="J194" s="147"/>
      <c r="K194" s="147"/>
      <c r="L194" s="147"/>
      <c r="M194" s="147"/>
      <c r="N194" s="147"/>
    </row>
    <row r="195" spans="1:14" x14ac:dyDescent="0.2">
      <c r="A195" s="59" t="s">
        <v>11</v>
      </c>
      <c r="B195" s="152">
        <f t="shared" ref="B195:G195" si="42">SUM(B193:B194)</f>
        <v>75</v>
      </c>
      <c r="C195" s="152">
        <f t="shared" si="42"/>
        <v>42</v>
      </c>
      <c r="D195" s="152">
        <f t="shared" si="42"/>
        <v>46</v>
      </c>
      <c r="E195" s="152">
        <f t="shared" si="42"/>
        <v>60</v>
      </c>
      <c r="F195" s="152">
        <f t="shared" si="42"/>
        <v>59</v>
      </c>
      <c r="G195" s="152">
        <f t="shared" si="42"/>
        <v>62</v>
      </c>
      <c r="H195" s="152">
        <f t="shared" ref="H195" si="43">SUM(H193:H194)</f>
        <v>65</v>
      </c>
      <c r="I195" s="152">
        <f t="shared" ref="I195:N195" si="44">SUM(I193:I194)</f>
        <v>72</v>
      </c>
      <c r="J195" s="152">
        <f t="shared" si="44"/>
        <v>49</v>
      </c>
      <c r="K195" s="152">
        <f t="shared" si="44"/>
        <v>58</v>
      </c>
      <c r="L195" s="152">
        <f t="shared" si="44"/>
        <v>37</v>
      </c>
      <c r="M195" s="152">
        <f>SUM(M193:M194)</f>
        <v>46</v>
      </c>
      <c r="N195" s="152">
        <f t="shared" si="44"/>
        <v>671</v>
      </c>
    </row>
    <row r="196" spans="1:14" x14ac:dyDescent="0.2">
      <c r="A196" s="69"/>
      <c r="B196" s="69"/>
      <c r="C196" s="70"/>
      <c r="D196" s="70"/>
      <c r="E196" s="70"/>
      <c r="F196" s="70"/>
      <c r="G196" s="70"/>
      <c r="H196" s="70"/>
      <c r="I196" s="70"/>
      <c r="J196" s="70"/>
      <c r="K196" s="70"/>
      <c r="L196" s="70"/>
      <c r="M196" s="70"/>
      <c r="N196" s="69"/>
    </row>
    <row r="197" spans="1:14" x14ac:dyDescent="0.2">
      <c r="A197" s="127"/>
      <c r="B197" s="127"/>
      <c r="C197" s="128"/>
      <c r="D197" s="128"/>
      <c r="E197" s="128"/>
      <c r="F197" s="128"/>
      <c r="G197" s="128"/>
      <c r="H197" s="128"/>
      <c r="I197" s="128"/>
      <c r="J197" s="128"/>
      <c r="K197" s="128"/>
      <c r="L197" s="128"/>
      <c r="M197" s="128"/>
      <c r="N197" s="127"/>
    </row>
    <row r="198" spans="1:14" x14ac:dyDescent="0.2">
      <c r="A198" s="127"/>
      <c r="B198" s="127"/>
      <c r="C198" s="128"/>
      <c r="D198" s="128"/>
      <c r="E198" s="128"/>
      <c r="F198" s="128"/>
      <c r="G198" s="128"/>
      <c r="H198" s="128"/>
      <c r="I198" s="128"/>
      <c r="J198" s="128"/>
      <c r="K198" s="128"/>
      <c r="L198" s="128"/>
      <c r="M198" s="128"/>
      <c r="N198" s="127"/>
    </row>
    <row r="199" spans="1:14" x14ac:dyDescent="0.2">
      <c r="A199" s="129" t="s">
        <v>22</v>
      </c>
      <c r="B199" s="130"/>
      <c r="C199" s="130"/>
      <c r="D199" s="130"/>
      <c r="E199" s="130"/>
      <c r="F199" s="130"/>
      <c r="G199" s="130"/>
      <c r="H199" s="130"/>
      <c r="I199" s="130"/>
      <c r="J199" s="130"/>
      <c r="K199" s="130"/>
      <c r="L199" s="130"/>
      <c r="M199" s="130"/>
      <c r="N199" s="131"/>
    </row>
    <row r="200" spans="1:14" x14ac:dyDescent="0.2">
      <c r="A200" s="55" t="s">
        <v>4</v>
      </c>
      <c r="B200" s="183" t="s">
        <v>86</v>
      </c>
      <c r="C200" s="183" t="s">
        <v>87</v>
      </c>
      <c r="D200" s="183" t="s">
        <v>88</v>
      </c>
      <c r="E200" s="183" t="s">
        <v>89</v>
      </c>
      <c r="F200" s="183" t="s">
        <v>97</v>
      </c>
      <c r="G200" s="183" t="s">
        <v>90</v>
      </c>
      <c r="H200" s="183" t="s">
        <v>91</v>
      </c>
      <c r="I200" s="183" t="s">
        <v>92</v>
      </c>
      <c r="J200" s="183" t="s">
        <v>93</v>
      </c>
      <c r="K200" s="183" t="s">
        <v>94</v>
      </c>
      <c r="L200" s="183" t="s">
        <v>95</v>
      </c>
      <c r="M200" s="183" t="s">
        <v>96</v>
      </c>
      <c r="N200" s="184" t="s">
        <v>0</v>
      </c>
    </row>
    <row r="201" spans="1:14" x14ac:dyDescent="0.2">
      <c r="A201" s="58" t="s">
        <v>8</v>
      </c>
      <c r="B201" s="146">
        <f t="shared" ref="B201:H201" si="45">SUM(B3,B22,B37,B56,B76,B114,B133,B95)</f>
        <v>3826712.32</v>
      </c>
      <c r="C201" s="146">
        <f t="shared" si="45"/>
        <v>3603039.6</v>
      </c>
      <c r="D201" s="146">
        <f t="shared" si="45"/>
        <v>3338690.66</v>
      </c>
      <c r="E201" s="146">
        <f t="shared" si="45"/>
        <v>3917551.87</v>
      </c>
      <c r="F201" s="146">
        <f t="shared" si="45"/>
        <v>3667176.22</v>
      </c>
      <c r="G201" s="146">
        <f t="shared" si="45"/>
        <v>3604507.17</v>
      </c>
      <c r="H201" s="146">
        <f t="shared" si="45"/>
        <v>3431280.75</v>
      </c>
      <c r="I201" s="146">
        <f>SUM(I3,I22,I37,I56,I76,I114,I133,I169,I95)</f>
        <v>4927278.79</v>
      </c>
      <c r="J201" s="146">
        <f>SUM(J3,J22,J37,J56,J76,J114,J133,J169,J95)</f>
        <v>3764650.26</v>
      </c>
      <c r="K201" s="146">
        <f>SUM(K3,K22,K37,K56,K76,K114,K133,K169,K95)</f>
        <v>4160942.15</v>
      </c>
      <c r="L201" s="146">
        <f>SUM(L3,L22,L37,L56,L76,L114,L133,L169,L95)</f>
        <v>4187343.46</v>
      </c>
      <c r="M201" s="146">
        <f>SUM(M3,M22,M37,M56,M76,M114,M133,M169,M95)</f>
        <v>3716791.18</v>
      </c>
      <c r="N201" s="141">
        <f>SUM(B201:M201)</f>
        <v>46145964.429999992</v>
      </c>
    </row>
    <row r="202" spans="1:14" x14ac:dyDescent="0.2">
      <c r="A202" s="58" t="s">
        <v>9</v>
      </c>
      <c r="B202" s="141">
        <f t="shared" ref="B202:M202" si="46">SUM(B4,B38,B57,B77,B96,B115,B134,B152,B170)</f>
        <v>7114257.6099999985</v>
      </c>
      <c r="C202" s="141">
        <f t="shared" si="46"/>
        <v>6950688.6499999994</v>
      </c>
      <c r="D202" s="141">
        <f t="shared" si="46"/>
        <v>6358964.2000000002</v>
      </c>
      <c r="E202" s="141">
        <f t="shared" si="46"/>
        <v>7216285.9199999999</v>
      </c>
      <c r="F202" s="141">
        <f t="shared" si="46"/>
        <v>6911323.2000000002</v>
      </c>
      <c r="G202" s="141">
        <f t="shared" si="46"/>
        <v>7066169.21</v>
      </c>
      <c r="H202" s="141">
        <f t="shared" si="46"/>
        <v>6650418.669999999</v>
      </c>
      <c r="I202" s="141">
        <f t="shared" si="46"/>
        <v>8781424.1500000004</v>
      </c>
      <c r="J202" s="141">
        <f>SUM(J4,J38,J57,J77,J96,J115,J134,J152,J170)</f>
        <v>6581036.7199999997</v>
      </c>
      <c r="K202" s="141">
        <f t="shared" si="46"/>
        <v>7393676.200000002</v>
      </c>
      <c r="L202" s="141">
        <f t="shared" si="46"/>
        <v>7745547.6999999993</v>
      </c>
      <c r="M202" s="141">
        <f t="shared" si="46"/>
        <v>7273950.2200000007</v>
      </c>
      <c r="N202" s="141">
        <f>SUM(B202:M202)</f>
        <v>86043742.450000003</v>
      </c>
    </row>
    <row r="203" spans="1:14" x14ac:dyDescent="0.2">
      <c r="A203" s="5" t="s">
        <v>103</v>
      </c>
      <c r="B203" s="146">
        <f t="shared" ref="B203:M203" si="47">SUM(B5,B23,B39,B78,B116,B135,B153,B97,B58,B171)</f>
        <v>2253146.4400000004</v>
      </c>
      <c r="C203" s="146">
        <f t="shared" si="47"/>
        <v>2710753.9</v>
      </c>
      <c r="D203" s="146">
        <f t="shared" si="47"/>
        <v>2319851.0300000003</v>
      </c>
      <c r="E203" s="146">
        <f t="shared" si="47"/>
        <v>2726411.27</v>
      </c>
      <c r="F203" s="146">
        <f t="shared" si="47"/>
        <v>2696559.3000000003</v>
      </c>
      <c r="G203" s="146">
        <f t="shared" si="47"/>
        <v>2818819.56</v>
      </c>
      <c r="H203" s="146">
        <f t="shared" si="47"/>
        <v>2883161.0500000003</v>
      </c>
      <c r="I203" s="146">
        <f t="shared" si="47"/>
        <v>3001873.12</v>
      </c>
      <c r="J203" s="146">
        <f t="shared" si="47"/>
        <v>2329700.09</v>
      </c>
      <c r="K203" s="146">
        <f t="shared" si="47"/>
        <v>2733018.25</v>
      </c>
      <c r="L203" s="146">
        <f t="shared" si="47"/>
        <v>2718261.38</v>
      </c>
      <c r="M203" s="146">
        <f t="shared" si="47"/>
        <v>2649262.89</v>
      </c>
      <c r="N203" s="141">
        <f>SUM(B203:M203)</f>
        <v>31840818.280000001</v>
      </c>
    </row>
    <row r="204" spans="1:14" x14ac:dyDescent="0.2">
      <c r="A204" s="15" t="s">
        <v>24</v>
      </c>
      <c r="B204" s="141">
        <f t="shared" ref="B204:L204" si="48">SUM(B6,B40,B79,B117,B136,B154,B98,B60+B172+B190)</f>
        <v>19661168.48</v>
      </c>
      <c r="C204" s="141">
        <f t="shared" si="48"/>
        <v>19988106.849999998</v>
      </c>
      <c r="D204" s="141">
        <f t="shared" si="48"/>
        <v>17789611.760000002</v>
      </c>
      <c r="E204" s="141">
        <f t="shared" si="48"/>
        <v>20354417.560000002</v>
      </c>
      <c r="F204" s="141">
        <f t="shared" si="48"/>
        <v>20299178.440000001</v>
      </c>
      <c r="G204" s="141">
        <f t="shared" si="48"/>
        <v>20512297.619999997</v>
      </c>
      <c r="H204" s="141">
        <f t="shared" si="48"/>
        <v>21370627.57</v>
      </c>
      <c r="I204" s="141">
        <f t="shared" si="48"/>
        <v>20814969.390000001</v>
      </c>
      <c r="J204" s="141">
        <f t="shared" si="48"/>
        <v>17827092.559999999</v>
      </c>
      <c r="K204" s="141">
        <f t="shared" si="48"/>
        <v>20264022.140000001</v>
      </c>
      <c r="L204" s="141">
        <f t="shared" si="48"/>
        <v>20493549.34</v>
      </c>
      <c r="M204" s="141">
        <f>SUM(M6,M40,M79,M117,M136,M154,M98,M60+M172+M188)</f>
        <v>18643828.309999999</v>
      </c>
      <c r="N204" s="141">
        <f>SUM(B204:M204)</f>
        <v>238018870.02000001</v>
      </c>
    </row>
    <row r="205" spans="1:14" x14ac:dyDescent="0.2">
      <c r="A205" s="58" t="s">
        <v>1</v>
      </c>
      <c r="B205" s="146">
        <f t="shared" ref="B205:M205" si="49">SUM(B7,B41,B80,B118,B137,B155,B99+B173+B24+B61)</f>
        <v>5194955.6499999994</v>
      </c>
      <c r="C205" s="146">
        <f t="shared" si="49"/>
        <v>5268866.6500000004</v>
      </c>
      <c r="D205" s="146">
        <f t="shared" si="49"/>
        <v>4569451.3099999996</v>
      </c>
      <c r="E205" s="146">
        <f t="shared" si="49"/>
        <v>5313370.63</v>
      </c>
      <c r="F205" s="146">
        <f t="shared" si="49"/>
        <v>5304127.2700000005</v>
      </c>
      <c r="G205" s="146">
        <f t="shared" si="49"/>
        <v>5417251.5299999993</v>
      </c>
      <c r="H205" s="146">
        <f t="shared" si="49"/>
        <v>5748107.6200000001</v>
      </c>
      <c r="I205" s="146">
        <f t="shared" si="49"/>
        <v>5764036.8200000003</v>
      </c>
      <c r="J205" s="146">
        <f t="shared" si="49"/>
        <v>4951277.790000001</v>
      </c>
      <c r="K205" s="146">
        <f t="shared" si="49"/>
        <v>5707936.959999999</v>
      </c>
      <c r="L205" s="146">
        <f t="shared" si="49"/>
        <v>5779445.5999999996</v>
      </c>
      <c r="M205" s="146">
        <f t="shared" si="49"/>
        <v>5335700.3500000006</v>
      </c>
      <c r="N205" s="141">
        <f>SUM(B205:M205)</f>
        <v>64354528.18</v>
      </c>
    </row>
    <row r="206" spans="1:14" x14ac:dyDescent="0.2">
      <c r="A206" s="58"/>
      <c r="B206" s="141"/>
      <c r="C206" s="141"/>
      <c r="D206" s="141"/>
      <c r="E206" s="141"/>
      <c r="F206" s="141"/>
      <c r="G206" s="141"/>
      <c r="H206" s="141"/>
      <c r="I206" s="141"/>
      <c r="J206" s="141"/>
      <c r="K206" s="141"/>
      <c r="L206" s="141"/>
      <c r="M206" s="141"/>
      <c r="N206" s="141"/>
    </row>
    <row r="207" spans="1:14" x14ac:dyDescent="0.2">
      <c r="A207" s="59" t="s">
        <v>5</v>
      </c>
      <c r="B207" s="149">
        <f>SUM(B201:B206)</f>
        <v>38050240.5</v>
      </c>
      <c r="C207" s="149">
        <f>SUM(C201:C206)</f>
        <v>38521455.649999999</v>
      </c>
      <c r="D207" s="149">
        <f>SUM(D201:D206)</f>
        <v>34376568.960000001</v>
      </c>
      <c r="E207" s="149">
        <f>SUM(E201:E206)</f>
        <v>39528037.250000007</v>
      </c>
      <c r="F207" s="149">
        <f>SUM(F201:F206)</f>
        <v>38878364.430000007</v>
      </c>
      <c r="G207" s="149">
        <f t="shared" ref="G207" si="50">SUM(G201:G206)</f>
        <v>39419045.089999996</v>
      </c>
      <c r="H207" s="149">
        <f t="shared" ref="H207:N207" si="51">SUM(H201:H206)</f>
        <v>40083595.659999996</v>
      </c>
      <c r="I207" s="149">
        <f t="shared" si="51"/>
        <v>43289582.270000003</v>
      </c>
      <c r="J207" s="149">
        <f t="shared" si="51"/>
        <v>35453757.420000002</v>
      </c>
      <c r="K207" s="149">
        <f t="shared" si="51"/>
        <v>40259595.700000003</v>
      </c>
      <c r="L207" s="149">
        <f t="shared" si="51"/>
        <v>40924147.479999997</v>
      </c>
      <c r="M207" s="149">
        <f>SUM(M201:M206)</f>
        <v>37619532.950000003</v>
      </c>
      <c r="N207" s="149">
        <f t="shared" si="51"/>
        <v>466403923.36000001</v>
      </c>
    </row>
    <row r="208" spans="1:14" x14ac:dyDescent="0.2">
      <c r="A208" s="94"/>
      <c r="B208" s="95"/>
      <c r="C208" s="95"/>
      <c r="D208" s="95"/>
      <c r="E208" s="95"/>
      <c r="F208" s="95"/>
      <c r="G208" s="95"/>
      <c r="H208" s="95"/>
      <c r="I208" s="95"/>
      <c r="J208" s="95"/>
      <c r="K208" s="95"/>
      <c r="L208" s="95"/>
      <c r="M208" s="95"/>
      <c r="N208" s="96"/>
    </row>
    <row r="209" spans="1:14" x14ac:dyDescent="0.2">
      <c r="A209" s="73" t="s">
        <v>6</v>
      </c>
      <c r="B209" s="183" t="s">
        <v>86</v>
      </c>
      <c r="C209" s="183" t="s">
        <v>87</v>
      </c>
      <c r="D209" s="183" t="s">
        <v>88</v>
      </c>
      <c r="E209" s="183" t="s">
        <v>89</v>
      </c>
      <c r="F209" s="183" t="s">
        <v>97</v>
      </c>
      <c r="G209" s="183" t="s">
        <v>90</v>
      </c>
      <c r="H209" s="183" t="s">
        <v>91</v>
      </c>
      <c r="I209" s="183" t="s">
        <v>92</v>
      </c>
      <c r="J209" s="183" t="s">
        <v>93</v>
      </c>
      <c r="K209" s="183" t="s">
        <v>94</v>
      </c>
      <c r="L209" s="183" t="s">
        <v>95</v>
      </c>
      <c r="M209" s="183" t="s">
        <v>96</v>
      </c>
      <c r="N209" s="184" t="s">
        <v>0</v>
      </c>
    </row>
    <row r="210" spans="1:14" x14ac:dyDescent="0.2">
      <c r="A210" s="58" t="s">
        <v>8</v>
      </c>
      <c r="B210" s="74">
        <f>B201/B207</f>
        <v>0.10056999035262339</v>
      </c>
      <c r="C210" s="74">
        <f t="shared" ref="C210:M210" si="52">C201/C207</f>
        <v>9.3533319008935231E-2</v>
      </c>
      <c r="D210" s="74">
        <f t="shared" si="52"/>
        <v>9.7121113624947408E-2</v>
      </c>
      <c r="E210" s="74">
        <f t="shared" si="52"/>
        <v>9.9108180991202624E-2</v>
      </c>
      <c r="F210" s="74">
        <f t="shared" si="52"/>
        <v>9.4324343983212142E-2</v>
      </c>
      <c r="G210" s="74">
        <f t="shared" si="52"/>
        <v>9.1440753112368212E-2</v>
      </c>
      <c r="H210" s="74">
        <f t="shared" si="52"/>
        <v>8.5603117522316613E-2</v>
      </c>
      <c r="I210" s="74">
        <f t="shared" si="52"/>
        <v>0.11382135219666095</v>
      </c>
      <c r="J210" s="74">
        <f t="shared" si="52"/>
        <v>0.10618480335955319</v>
      </c>
      <c r="K210" s="74">
        <f t="shared" si="52"/>
        <v>0.10335280515497078</v>
      </c>
      <c r="L210" s="74">
        <f t="shared" si="52"/>
        <v>0.10231962588949209</v>
      </c>
      <c r="M210" s="74">
        <f t="shared" si="52"/>
        <v>9.8799503570126054E-2</v>
      </c>
      <c r="N210" s="74">
        <f t="shared" ref="N210" si="53">N201/N207</f>
        <v>9.8939914779365229E-2</v>
      </c>
    </row>
    <row r="211" spans="1:14" x14ac:dyDescent="0.2">
      <c r="A211" s="58" t="s">
        <v>9</v>
      </c>
      <c r="B211" s="74">
        <f t="shared" ref="B211:N211" si="54">B202/B207</f>
        <v>0.18697010890115132</v>
      </c>
      <c r="C211" s="74">
        <f t="shared" ref="C211:M211" si="55">C202/C207</f>
        <v>0.18043681197182379</v>
      </c>
      <c r="D211" s="74">
        <f t="shared" si="55"/>
        <v>0.18497960652789941</v>
      </c>
      <c r="E211" s="74">
        <f t="shared" si="55"/>
        <v>0.18256120015167204</v>
      </c>
      <c r="F211" s="74">
        <f t="shared" si="55"/>
        <v>0.17776784855349942</v>
      </c>
      <c r="G211" s="74">
        <f t="shared" si="55"/>
        <v>0.17925774695624422</v>
      </c>
      <c r="H211" s="74">
        <f t="shared" si="55"/>
        <v>0.16591372506625068</v>
      </c>
      <c r="I211" s="74">
        <f t="shared" si="55"/>
        <v>0.20285305816142263</v>
      </c>
      <c r="J211" s="74">
        <f t="shared" si="55"/>
        <v>0.18562311018373295</v>
      </c>
      <c r="K211" s="74">
        <f t="shared" si="55"/>
        <v>0.18365003600868257</v>
      </c>
      <c r="L211" s="74">
        <f t="shared" si="55"/>
        <v>0.18926595120363396</v>
      </c>
      <c r="M211" s="74">
        <f t="shared" si="55"/>
        <v>0.19335567588432806</v>
      </c>
      <c r="N211" s="74">
        <f t="shared" si="54"/>
        <v>0.18448331615681116</v>
      </c>
    </row>
    <row r="212" spans="1:14" x14ac:dyDescent="0.2">
      <c r="A212" s="5" t="s">
        <v>103</v>
      </c>
      <c r="B212" s="74">
        <f t="shared" ref="B212:N212" si="56">B203/B207</f>
        <v>5.9215038075777743E-2</v>
      </c>
      <c r="C212" s="74">
        <f t="shared" ref="C212:M212" si="57">C203/C207</f>
        <v>7.0369975751422578E-2</v>
      </c>
      <c r="D212" s="74">
        <f t="shared" si="57"/>
        <v>6.7483495304587846E-2</v>
      </c>
      <c r="E212" s="74">
        <f t="shared" si="57"/>
        <v>6.8974112039929314E-2</v>
      </c>
      <c r="F212" s="74">
        <f t="shared" si="57"/>
        <v>6.935886680251481E-2</v>
      </c>
      <c r="G212" s="74">
        <f t="shared" si="57"/>
        <v>7.1509077745647645E-2</v>
      </c>
      <c r="H212" s="74">
        <f t="shared" si="57"/>
        <v>7.192870306485874E-2</v>
      </c>
      <c r="I212" s="74">
        <f t="shared" si="57"/>
        <v>6.9344007555377132E-2</v>
      </c>
      <c r="J212" s="74">
        <f t="shared" si="57"/>
        <v>6.5710950249966468E-2</v>
      </c>
      <c r="K212" s="74">
        <f t="shared" si="57"/>
        <v>6.7884890607582529E-2</v>
      </c>
      <c r="L212" s="74">
        <f t="shared" si="57"/>
        <v>6.6421942725341784E-2</v>
      </c>
      <c r="M212" s="74">
        <f t="shared" si="57"/>
        <v>7.0422535376000725E-2</v>
      </c>
      <c r="N212" s="74">
        <f t="shared" si="56"/>
        <v>6.8268761657528432E-2</v>
      </c>
    </row>
    <row r="213" spans="1:14" x14ac:dyDescent="0.2">
      <c r="A213" s="58" t="s">
        <v>24</v>
      </c>
      <c r="B213" s="74">
        <f t="shared" ref="B213:N213" si="58">B204/B207</f>
        <v>0.51671601077002394</v>
      </c>
      <c r="C213" s="74">
        <f t="shared" ref="C213:M213" si="59">C204/C207</f>
        <v>0.51888243870140449</v>
      </c>
      <c r="D213" s="74">
        <f t="shared" si="59"/>
        <v>0.5174923588418523</v>
      </c>
      <c r="E213" s="74">
        <f t="shared" si="59"/>
        <v>0.5149362067047738</v>
      </c>
      <c r="F213" s="74">
        <f t="shared" si="59"/>
        <v>0.5221201750024338</v>
      </c>
      <c r="G213" s="74">
        <f t="shared" si="59"/>
        <v>0.52036515783594284</v>
      </c>
      <c r="H213" s="74">
        <f t="shared" si="59"/>
        <v>0.53315146054439577</v>
      </c>
      <c r="I213" s="74">
        <f t="shared" si="59"/>
        <v>0.48083091354810614</v>
      </c>
      <c r="J213" s="74">
        <f t="shared" si="59"/>
        <v>0.50282660731309303</v>
      </c>
      <c r="K213" s="74">
        <f t="shared" si="59"/>
        <v>0.50333397014217907</v>
      </c>
      <c r="L213" s="74">
        <f t="shared" si="59"/>
        <v>0.50076912048113853</v>
      </c>
      <c r="M213" s="74">
        <f t="shared" si="59"/>
        <v>0.49558904239399915</v>
      </c>
      <c r="N213" s="74">
        <f t="shared" si="58"/>
        <v>0.51032776119312784</v>
      </c>
    </row>
    <row r="214" spans="1:14" x14ac:dyDescent="0.2">
      <c r="A214" s="58" t="s">
        <v>1</v>
      </c>
      <c r="B214" s="74">
        <f t="shared" ref="B214:N214" si="60">B205/B207</f>
        <v>0.13652885190042358</v>
      </c>
      <c r="C214" s="74">
        <f t="shared" ref="C214:M214" si="61">C205/C207</f>
        <v>0.13677745456641383</v>
      </c>
      <c r="D214" s="74">
        <f t="shared" si="61"/>
        <v>0.13292342570071308</v>
      </c>
      <c r="E214" s="74">
        <f t="shared" si="61"/>
        <v>0.13442030011242206</v>
      </c>
      <c r="F214" s="74">
        <f t="shared" si="61"/>
        <v>0.1364287656583397</v>
      </c>
      <c r="G214" s="74">
        <f t="shared" si="61"/>
        <v>0.13742726434979707</v>
      </c>
      <c r="H214" s="74">
        <f t="shared" si="61"/>
        <v>0.1434029938021783</v>
      </c>
      <c r="I214" s="74">
        <f t="shared" si="61"/>
        <v>0.13315066853843308</v>
      </c>
      <c r="J214" s="74">
        <f t="shared" si="61"/>
        <v>0.13965452889365432</v>
      </c>
      <c r="K214" s="74">
        <f t="shared" si="61"/>
        <v>0.14177829808658507</v>
      </c>
      <c r="L214" s="74">
        <f t="shared" si="61"/>
        <v>0.14122335970039368</v>
      </c>
      <c r="M214" s="74">
        <f t="shared" si="61"/>
        <v>0.14183324277554593</v>
      </c>
      <c r="N214" s="74">
        <f t="shared" si="60"/>
        <v>0.13798024621316726</v>
      </c>
    </row>
    <row r="215" spans="1:14" ht="10.8" thickBot="1" x14ac:dyDescent="0.25">
      <c r="A215" s="75"/>
      <c r="B215" s="76"/>
      <c r="C215" s="76"/>
      <c r="D215" s="76"/>
      <c r="E215" s="76"/>
      <c r="F215" s="76"/>
      <c r="G215" s="76"/>
      <c r="H215" s="85"/>
      <c r="I215" s="87"/>
      <c r="J215" s="87"/>
      <c r="K215" s="87"/>
      <c r="L215" s="87"/>
      <c r="M215" s="77"/>
      <c r="N215" s="76"/>
    </row>
    <row r="216" spans="1:14" ht="10.8" thickBot="1" x14ac:dyDescent="0.25">
      <c r="A216" s="78" t="s">
        <v>13</v>
      </c>
      <c r="B216" s="157">
        <f>SUM(B210:B215)</f>
        <v>1</v>
      </c>
      <c r="C216" s="157">
        <f>SUM(C210:C215)</f>
        <v>0.99999999999999978</v>
      </c>
      <c r="D216" s="157">
        <f>SUM(D210:D215)</f>
        <v>1</v>
      </c>
      <c r="E216" s="157">
        <f>SUM(E210:E215)</f>
        <v>0.99999999999999978</v>
      </c>
      <c r="F216" s="157">
        <f>SUM(F210:F215)</f>
        <v>0.99999999999999989</v>
      </c>
      <c r="G216" s="157">
        <f t="shared" ref="G216" si="62">SUM(G210:G215)</f>
        <v>1</v>
      </c>
      <c r="H216" s="157">
        <f t="shared" ref="H216:N216" si="63">SUM(H210:H215)</f>
        <v>1.0000000000000002</v>
      </c>
      <c r="I216" s="158">
        <f t="shared" si="63"/>
        <v>0.99999999999999989</v>
      </c>
      <c r="J216" s="158">
        <f t="shared" si="63"/>
        <v>1</v>
      </c>
      <c r="K216" s="158">
        <f t="shared" si="63"/>
        <v>1</v>
      </c>
      <c r="L216" s="158">
        <f t="shared" si="63"/>
        <v>1</v>
      </c>
      <c r="M216" s="158">
        <f>SUM(M210:M215)</f>
        <v>1</v>
      </c>
      <c r="N216" s="157">
        <f t="shared" si="63"/>
        <v>0.99999999999999989</v>
      </c>
    </row>
    <row r="217" spans="1:14" x14ac:dyDescent="0.2">
      <c r="A217" s="116"/>
      <c r="B217" s="117"/>
      <c r="C217" s="117"/>
      <c r="D217" s="117"/>
      <c r="E217" s="117"/>
      <c r="F217" s="117"/>
      <c r="G217" s="117"/>
      <c r="H217" s="117"/>
      <c r="I217" s="117"/>
      <c r="J217" s="117"/>
      <c r="K217" s="117"/>
      <c r="L217" s="117"/>
      <c r="M217" s="117"/>
      <c r="N217" s="118"/>
    </row>
    <row r="218" spans="1:14" x14ac:dyDescent="0.2">
      <c r="A218" s="61" t="s">
        <v>19</v>
      </c>
      <c r="B218" s="183" t="s">
        <v>86</v>
      </c>
      <c r="C218" s="183" t="s">
        <v>87</v>
      </c>
      <c r="D218" s="183" t="s">
        <v>88</v>
      </c>
      <c r="E218" s="183" t="s">
        <v>89</v>
      </c>
      <c r="F218" s="183" t="s">
        <v>97</v>
      </c>
      <c r="G218" s="183" t="s">
        <v>90</v>
      </c>
      <c r="H218" s="183" t="s">
        <v>91</v>
      </c>
      <c r="I218" s="183" t="s">
        <v>92</v>
      </c>
      <c r="J218" s="183" t="s">
        <v>93</v>
      </c>
      <c r="K218" s="183" t="s">
        <v>94</v>
      </c>
      <c r="L218" s="183" t="s">
        <v>95</v>
      </c>
      <c r="M218" s="183" t="s">
        <v>96</v>
      </c>
      <c r="N218" s="184" t="s">
        <v>0</v>
      </c>
    </row>
    <row r="219" spans="1:14" x14ac:dyDescent="0.2">
      <c r="A219" s="58" t="s">
        <v>8</v>
      </c>
      <c r="B219" s="79">
        <f t="shared" ref="B219:H219" si="64">SUM(B12,B29,B46,B66,B85,B123,B142,B104)</f>
        <v>9459</v>
      </c>
      <c r="C219" s="79">
        <f t="shared" si="64"/>
        <v>8926</v>
      </c>
      <c r="D219" s="79">
        <f t="shared" si="64"/>
        <v>8222</v>
      </c>
      <c r="E219" s="79">
        <f t="shared" si="64"/>
        <v>9653</v>
      </c>
      <c r="F219" s="79">
        <f t="shared" si="64"/>
        <v>8980</v>
      </c>
      <c r="G219" s="79">
        <f t="shared" si="64"/>
        <v>8795</v>
      </c>
      <c r="H219" s="79">
        <f t="shared" si="64"/>
        <v>8434</v>
      </c>
      <c r="I219" s="79">
        <f>SUM(I12,I29,I46,I66,I85,I123,I142,I104,I178)</f>
        <v>11883</v>
      </c>
      <c r="J219" s="79">
        <f>SUM(J12,J29,J46,J66,J85,J123,J142,J104,J178)</f>
        <v>9131</v>
      </c>
      <c r="K219" s="79">
        <f>SUM(K12,K29,K46,K66,K85,K123,K142,K104,K178)</f>
        <v>10059</v>
      </c>
      <c r="L219" s="79">
        <f>SUM(L12,L29,L46,L66,L85,L123,L142,L104,L178)</f>
        <v>10169</v>
      </c>
      <c r="M219" s="79">
        <f>SUM(M12,M29,M46,M66,M85,M123,M142,M104,M178)</f>
        <v>8975</v>
      </c>
      <c r="N219" s="62">
        <f>SUM(B219:M219)</f>
        <v>112686</v>
      </c>
    </row>
    <row r="220" spans="1:14" x14ac:dyDescent="0.2">
      <c r="A220" s="58" t="s">
        <v>9</v>
      </c>
      <c r="B220" s="62">
        <f t="shared" ref="B220:L220" si="65">SUM(B13,B47,B67,B86,B105,B124,B143,B160,B179)</f>
        <v>18474</v>
      </c>
      <c r="C220" s="62">
        <f t="shared" si="65"/>
        <v>18107</v>
      </c>
      <c r="D220" s="62">
        <f t="shared" si="65"/>
        <v>16472</v>
      </c>
      <c r="E220" s="62">
        <f t="shared" si="65"/>
        <v>18825</v>
      </c>
      <c r="F220" s="62">
        <f t="shared" si="65"/>
        <v>17992</v>
      </c>
      <c r="G220" s="62">
        <f t="shared" si="65"/>
        <v>18377</v>
      </c>
      <c r="H220" s="62">
        <f t="shared" si="65"/>
        <v>17217</v>
      </c>
      <c r="I220" s="62">
        <f t="shared" si="65"/>
        <v>22214</v>
      </c>
      <c r="J220" s="62">
        <f>SUM(J13,J47,J67,J86,J105,J124,J143,J160,J179)</f>
        <v>16762</v>
      </c>
      <c r="K220" s="62">
        <f>SUM(K13,K47,K67,K86,K105,K124,K143,K160,K179)</f>
        <v>18877</v>
      </c>
      <c r="L220" s="62">
        <f t="shared" si="65"/>
        <v>19667</v>
      </c>
      <c r="M220" s="62">
        <f>SUM(M13,M47,M67,M86,M105,M124,M143,M179,M160)</f>
        <v>18418</v>
      </c>
      <c r="N220" s="62">
        <f>SUM(B220:M220)</f>
        <v>221402</v>
      </c>
    </row>
    <row r="221" spans="1:14" x14ac:dyDescent="0.2">
      <c r="A221" s="5" t="s">
        <v>103</v>
      </c>
      <c r="B221" s="62">
        <f t="shared" ref="B221:M221" si="66">SUM(B14,B30,B48,B87,B125,B144,B161,B106,B68+B180)</f>
        <v>5733</v>
      </c>
      <c r="C221" s="62">
        <f t="shared" si="66"/>
        <v>6877</v>
      </c>
      <c r="D221" s="62">
        <f t="shared" si="66"/>
        <v>5892</v>
      </c>
      <c r="E221" s="62">
        <f t="shared" si="66"/>
        <v>6889</v>
      </c>
      <c r="F221" s="62">
        <f t="shared" si="66"/>
        <v>6824</v>
      </c>
      <c r="G221" s="62">
        <f t="shared" si="66"/>
        <v>7084</v>
      </c>
      <c r="H221" s="62">
        <f t="shared" si="66"/>
        <v>7263</v>
      </c>
      <c r="I221" s="62">
        <f t="shared" si="66"/>
        <v>7564</v>
      </c>
      <c r="J221" s="62">
        <f t="shared" si="66"/>
        <v>5855</v>
      </c>
      <c r="K221" s="62">
        <f t="shared" si="66"/>
        <v>6842</v>
      </c>
      <c r="L221" s="62">
        <f t="shared" si="66"/>
        <v>6833</v>
      </c>
      <c r="M221" s="62">
        <f t="shared" si="66"/>
        <v>6701</v>
      </c>
      <c r="N221" s="62">
        <f>SUM(B221:M221)</f>
        <v>80357</v>
      </c>
    </row>
    <row r="222" spans="1:14" x14ac:dyDescent="0.2">
      <c r="A222" s="58" t="s">
        <v>24</v>
      </c>
      <c r="B222" s="62">
        <f>SUM(B15,B49,B69,B88,B126,B145,B162,B107,B193,B181)</f>
        <v>46161</v>
      </c>
      <c r="C222" s="62">
        <f>SUM(C15,C49,C88,C126,C145,C162,C107,C193,C69+C181)</f>
        <v>46456</v>
      </c>
      <c r="D222" s="62">
        <f t="shared" ref="D222:M222" si="67">SUM(D15,D49,D88,D126,D145,D162,D107,D69+D181+D193)</f>
        <v>41581</v>
      </c>
      <c r="E222" s="62">
        <f t="shared" si="67"/>
        <v>47540</v>
      </c>
      <c r="F222" s="62">
        <f t="shared" si="67"/>
        <v>47252</v>
      </c>
      <c r="G222" s="62">
        <f t="shared" si="67"/>
        <v>47706</v>
      </c>
      <c r="H222" s="62">
        <f t="shared" si="67"/>
        <v>49497</v>
      </c>
      <c r="I222" s="62">
        <f t="shared" si="67"/>
        <v>48282</v>
      </c>
      <c r="J222" s="62">
        <f t="shared" si="67"/>
        <v>41230</v>
      </c>
      <c r="K222" s="62">
        <f t="shared" si="67"/>
        <v>46713</v>
      </c>
      <c r="L222" s="62">
        <f t="shared" si="67"/>
        <v>47212</v>
      </c>
      <c r="M222" s="62">
        <f t="shared" si="67"/>
        <v>42792</v>
      </c>
      <c r="N222" s="62">
        <f>SUM(B222:M222)</f>
        <v>552422</v>
      </c>
    </row>
    <row r="223" spans="1:14" x14ac:dyDescent="0.2">
      <c r="A223" s="58" t="s">
        <v>1</v>
      </c>
      <c r="B223" s="62">
        <f t="shared" ref="B223:M223" si="68">SUM(B16,B50,B89,B127,B146,B163,B108+B182+B31+B70)</f>
        <v>13928</v>
      </c>
      <c r="C223" s="62">
        <f t="shared" si="68"/>
        <v>14250</v>
      </c>
      <c r="D223" s="62">
        <f t="shared" si="68"/>
        <v>12375</v>
      </c>
      <c r="E223" s="62">
        <f t="shared" si="68"/>
        <v>14321</v>
      </c>
      <c r="F223" s="62">
        <f t="shared" si="68"/>
        <v>14252</v>
      </c>
      <c r="G223" s="62">
        <f t="shared" si="68"/>
        <v>14583</v>
      </c>
      <c r="H223" s="62">
        <f t="shared" si="68"/>
        <v>15422</v>
      </c>
      <c r="I223" s="62">
        <f t="shared" si="68"/>
        <v>15318</v>
      </c>
      <c r="J223" s="62">
        <f t="shared" si="68"/>
        <v>13121</v>
      </c>
      <c r="K223" s="62">
        <f t="shared" si="68"/>
        <v>15080</v>
      </c>
      <c r="L223" s="62">
        <f t="shared" si="68"/>
        <v>15278</v>
      </c>
      <c r="M223" s="62">
        <f t="shared" si="68"/>
        <v>14039</v>
      </c>
      <c r="N223" s="62">
        <f>SUM(B223:M223)</f>
        <v>171967</v>
      </c>
    </row>
    <row r="224" spans="1:14" x14ac:dyDescent="0.2">
      <c r="A224" s="58"/>
      <c r="B224" s="62"/>
      <c r="C224" s="62"/>
      <c r="D224" s="62"/>
      <c r="E224" s="62"/>
      <c r="F224" s="62"/>
      <c r="G224" s="62"/>
      <c r="H224" s="62"/>
      <c r="I224" s="62"/>
      <c r="J224" s="62"/>
      <c r="K224" s="62"/>
      <c r="L224" s="62"/>
      <c r="M224" s="62"/>
      <c r="N224" s="62"/>
    </row>
    <row r="225" spans="1:14" x14ac:dyDescent="0.2">
      <c r="A225" s="59" t="s">
        <v>7</v>
      </c>
      <c r="B225" s="150">
        <f>SUM(B219:B224)</f>
        <v>93755</v>
      </c>
      <c r="C225" s="150">
        <f>SUM(C219:C224)</f>
        <v>94616</v>
      </c>
      <c r="D225" s="150">
        <f>SUM(D219:D224)</f>
        <v>84542</v>
      </c>
      <c r="E225" s="150">
        <f>SUM(E219:E224)</f>
        <v>97228</v>
      </c>
      <c r="F225" s="150">
        <f>SUM(F219:F224)</f>
        <v>95300</v>
      </c>
      <c r="G225" s="150">
        <f t="shared" ref="G225" si="69">SUM(G219:G224)</f>
        <v>96545</v>
      </c>
      <c r="H225" s="150">
        <f t="shared" ref="H225:N225" si="70">SUM(H219:H224)</f>
        <v>97833</v>
      </c>
      <c r="I225" s="150">
        <f t="shared" si="70"/>
        <v>105261</v>
      </c>
      <c r="J225" s="150">
        <f t="shared" si="70"/>
        <v>86099</v>
      </c>
      <c r="K225" s="150">
        <f t="shared" si="70"/>
        <v>97571</v>
      </c>
      <c r="L225" s="150">
        <f t="shared" si="70"/>
        <v>99159</v>
      </c>
      <c r="M225" s="150">
        <f>SUM(M219:M224)</f>
        <v>90925</v>
      </c>
      <c r="N225" s="150">
        <f t="shared" si="70"/>
        <v>1138834</v>
      </c>
    </row>
    <row r="226" spans="1:14" x14ac:dyDescent="0.2">
      <c r="A226" s="120"/>
      <c r="B226" s="120"/>
      <c r="C226" s="120"/>
      <c r="D226" s="120"/>
      <c r="E226" s="120"/>
      <c r="F226" s="120"/>
      <c r="G226" s="120"/>
      <c r="H226" s="120"/>
      <c r="I226" s="120"/>
      <c r="J226" s="120"/>
      <c r="K226" s="120"/>
      <c r="L226" s="120"/>
      <c r="M226" s="120"/>
      <c r="N226" s="120"/>
    </row>
    <row r="227" spans="1:14" x14ac:dyDescent="0.2">
      <c r="A227" s="73" t="s">
        <v>20</v>
      </c>
      <c r="B227" s="183" t="s">
        <v>86</v>
      </c>
      <c r="C227" s="183" t="s">
        <v>87</v>
      </c>
      <c r="D227" s="183" t="s">
        <v>88</v>
      </c>
      <c r="E227" s="183" t="s">
        <v>89</v>
      </c>
      <c r="F227" s="183" t="s">
        <v>97</v>
      </c>
      <c r="G227" s="183" t="s">
        <v>90</v>
      </c>
      <c r="H227" s="183" t="s">
        <v>91</v>
      </c>
      <c r="I227" s="183" t="s">
        <v>92</v>
      </c>
      <c r="J227" s="183" t="s">
        <v>93</v>
      </c>
      <c r="K227" s="183" t="s">
        <v>94</v>
      </c>
      <c r="L227" s="183" t="s">
        <v>95</v>
      </c>
      <c r="M227" s="183" t="s">
        <v>96</v>
      </c>
      <c r="N227" s="184" t="s">
        <v>0</v>
      </c>
    </row>
    <row r="228" spans="1:14" x14ac:dyDescent="0.2">
      <c r="A228" s="58" t="s">
        <v>8</v>
      </c>
      <c r="B228" s="74">
        <f t="shared" ref="B228:M228" si="71">B219/B225</f>
        <v>0.10089061916697777</v>
      </c>
      <c r="C228" s="74">
        <f t="shared" si="71"/>
        <v>9.4339223809926445E-2</v>
      </c>
      <c r="D228" s="74">
        <f t="shared" si="71"/>
        <v>9.7253436161907694E-2</v>
      </c>
      <c r="E228" s="74">
        <f t="shared" si="71"/>
        <v>9.9282099806640059E-2</v>
      </c>
      <c r="F228" s="74">
        <f t="shared" si="71"/>
        <v>9.422875131164743E-2</v>
      </c>
      <c r="G228" s="74">
        <f t="shared" si="71"/>
        <v>9.1097415712880006E-2</v>
      </c>
      <c r="H228" s="74">
        <f t="shared" si="71"/>
        <v>8.620813018102276E-2</v>
      </c>
      <c r="I228" s="74">
        <f t="shared" si="71"/>
        <v>0.11289081426169237</v>
      </c>
      <c r="J228" s="74">
        <f t="shared" si="71"/>
        <v>0.10605233510261443</v>
      </c>
      <c r="K228" s="74">
        <f t="shared" si="71"/>
        <v>0.1030941570753605</v>
      </c>
      <c r="L228" s="74">
        <f t="shared" si="71"/>
        <v>0.10255246624108755</v>
      </c>
      <c r="M228" s="74">
        <f t="shared" si="71"/>
        <v>9.8707726147924113E-2</v>
      </c>
      <c r="N228" s="74">
        <f t="shared" ref="N228" si="72">N219/N225</f>
        <v>9.8948573716625951E-2</v>
      </c>
    </row>
    <row r="229" spans="1:14" x14ac:dyDescent="0.2">
      <c r="A229" s="58" t="s">
        <v>9</v>
      </c>
      <c r="B229" s="74">
        <f t="shared" ref="B229" si="73">B220/B225</f>
        <v>0.19704549090715162</v>
      </c>
      <c r="C229" s="74">
        <f t="shared" ref="C229:M229" si="74">C220/C225</f>
        <v>0.19137355204193793</v>
      </c>
      <c r="D229" s="74">
        <f t="shared" si="74"/>
        <v>0.19483806865226752</v>
      </c>
      <c r="E229" s="74">
        <f t="shared" si="74"/>
        <v>0.19361706504299173</v>
      </c>
      <c r="F229" s="74">
        <f t="shared" si="74"/>
        <v>0.18879328436516266</v>
      </c>
      <c r="G229" s="74">
        <f t="shared" si="74"/>
        <v>0.19034647055777099</v>
      </c>
      <c r="H229" s="74">
        <f t="shared" si="74"/>
        <v>0.17598356382815614</v>
      </c>
      <c r="I229" s="74">
        <f t="shared" si="74"/>
        <v>0.21103732626518842</v>
      </c>
      <c r="J229" s="74">
        <f t="shared" si="74"/>
        <v>0.19468286507392651</v>
      </c>
      <c r="K229" s="74">
        <f t="shared" si="74"/>
        <v>0.19346937102212747</v>
      </c>
      <c r="L229" s="74">
        <f t="shared" si="74"/>
        <v>0.19833802277150839</v>
      </c>
      <c r="M229" s="74">
        <f t="shared" si="74"/>
        <v>0.20256255155347813</v>
      </c>
      <c r="N229" s="74">
        <f t="shared" ref="N229" si="75">N220/N225</f>
        <v>0.19441112576547592</v>
      </c>
    </row>
    <row r="230" spans="1:14" x14ac:dyDescent="0.2">
      <c r="A230" s="5" t="s">
        <v>103</v>
      </c>
      <c r="B230" s="74">
        <f t="shared" ref="B230" si="76">B221/B225</f>
        <v>6.1148738733934192E-2</v>
      </c>
      <c r="C230" s="74">
        <f t="shared" ref="C230:M230" si="77">C221/C225</f>
        <v>7.268326710070179E-2</v>
      </c>
      <c r="D230" s="74">
        <f t="shared" si="77"/>
        <v>6.9693170258569706E-2</v>
      </c>
      <c r="E230" s="74">
        <f t="shared" si="77"/>
        <v>7.0854074957831081E-2</v>
      </c>
      <c r="F230" s="74">
        <f t="shared" si="77"/>
        <v>7.1605456453305349E-2</v>
      </c>
      <c r="G230" s="74">
        <f t="shared" si="77"/>
        <v>7.3375110052307208E-2</v>
      </c>
      <c r="H230" s="74">
        <f t="shared" si="77"/>
        <v>7.423875379473184E-2</v>
      </c>
      <c r="I230" s="74">
        <f t="shared" si="77"/>
        <v>7.1859473119198949E-2</v>
      </c>
      <c r="J230" s="74">
        <f t="shared" si="77"/>
        <v>6.8003112695850132E-2</v>
      </c>
      <c r="K230" s="74">
        <f t="shared" si="77"/>
        <v>7.0123294831456073E-2</v>
      </c>
      <c r="L230" s="74">
        <f t="shared" si="77"/>
        <v>6.8909529140067968E-2</v>
      </c>
      <c r="M230" s="74">
        <f t="shared" si="77"/>
        <v>7.3698102832004397E-2</v>
      </c>
      <c r="N230" s="74">
        <f t="shared" ref="N230" si="78">N221/N225</f>
        <v>7.056076653840683E-2</v>
      </c>
    </row>
    <row r="231" spans="1:14" x14ac:dyDescent="0.2">
      <c r="A231" s="58" t="s">
        <v>24</v>
      </c>
      <c r="B231" s="74">
        <f t="shared" ref="B231" si="79">B222/B225</f>
        <v>0.49235774092048423</v>
      </c>
      <c r="C231" s="74">
        <f t="shared" ref="C231:M231" si="80">C222/C225</f>
        <v>0.49099518051915109</v>
      </c>
      <c r="D231" s="74">
        <f t="shared" si="80"/>
        <v>0.49183837619171539</v>
      </c>
      <c r="E231" s="74">
        <f t="shared" si="80"/>
        <v>0.48895379931706917</v>
      </c>
      <c r="F231" s="74">
        <f t="shared" si="80"/>
        <v>0.49582371458551944</v>
      </c>
      <c r="G231" s="74">
        <f t="shared" si="80"/>
        <v>0.49413226992594128</v>
      </c>
      <c r="H231" s="74">
        <f t="shared" si="80"/>
        <v>0.50593358069363104</v>
      </c>
      <c r="I231" s="74">
        <f t="shared" si="80"/>
        <v>0.45868840311226378</v>
      </c>
      <c r="J231" s="74">
        <f t="shared" si="80"/>
        <v>0.47886735037573025</v>
      </c>
      <c r="K231" s="74">
        <f t="shared" si="80"/>
        <v>0.47875905750684117</v>
      </c>
      <c r="L231" s="74">
        <f t="shared" si="80"/>
        <v>0.47612420456035254</v>
      </c>
      <c r="M231" s="74">
        <f t="shared" si="80"/>
        <v>0.47062963981303274</v>
      </c>
      <c r="N231" s="74">
        <f t="shared" ref="N231" si="81">N222/N225</f>
        <v>0.48507684175217808</v>
      </c>
    </row>
    <row r="232" spans="1:14" x14ac:dyDescent="0.2">
      <c r="A232" s="58" t="s">
        <v>1</v>
      </c>
      <c r="B232" s="74">
        <f t="shared" ref="B232" si="82">B223/B225</f>
        <v>0.14855741027145219</v>
      </c>
      <c r="C232" s="74">
        <f t="shared" ref="C232:M232" si="83">C223/C225</f>
        <v>0.15060877652828275</v>
      </c>
      <c r="D232" s="74">
        <f t="shared" si="83"/>
        <v>0.14637694873553972</v>
      </c>
      <c r="E232" s="74">
        <f t="shared" si="83"/>
        <v>0.14729296087546798</v>
      </c>
      <c r="F232" s="74">
        <f t="shared" si="83"/>
        <v>0.14954879328436516</v>
      </c>
      <c r="G232" s="74">
        <f t="shared" si="83"/>
        <v>0.15104873375110053</v>
      </c>
      <c r="H232" s="74">
        <f t="shared" si="83"/>
        <v>0.15763597150245828</v>
      </c>
      <c r="I232" s="74">
        <f t="shared" si="83"/>
        <v>0.14552398324165644</v>
      </c>
      <c r="J232" s="74">
        <f t="shared" si="83"/>
        <v>0.15239433675187866</v>
      </c>
      <c r="K232" s="74">
        <f t="shared" si="83"/>
        <v>0.15455411956421478</v>
      </c>
      <c r="L232" s="74">
        <f t="shared" si="83"/>
        <v>0.15407577728698355</v>
      </c>
      <c r="M232" s="74">
        <f t="shared" si="83"/>
        <v>0.15440197965356062</v>
      </c>
      <c r="N232" s="74">
        <f t="shared" ref="N232" si="84">N223/N225</f>
        <v>0.15100269222731319</v>
      </c>
    </row>
    <row r="233" spans="1:14" ht="10.8" thickBot="1" x14ac:dyDescent="0.25">
      <c r="A233" s="75"/>
      <c r="B233" s="76"/>
      <c r="C233" s="76"/>
      <c r="D233" s="76"/>
      <c r="E233" s="76"/>
      <c r="F233" s="76"/>
      <c r="G233" s="76"/>
      <c r="H233" s="76"/>
      <c r="I233" s="42"/>
      <c r="J233" s="42"/>
      <c r="K233" s="42"/>
      <c r="L233" s="42"/>
      <c r="M233" s="77"/>
      <c r="N233" s="76"/>
    </row>
    <row r="234" spans="1:14" x14ac:dyDescent="0.2">
      <c r="A234" s="80" t="s">
        <v>13</v>
      </c>
      <c r="B234" s="159">
        <f>SUM(B228:B233)</f>
        <v>1</v>
      </c>
      <c r="C234" s="159">
        <f>SUM(C228:C233)</f>
        <v>1</v>
      </c>
      <c r="D234" s="159">
        <f>SUM(D228:D233)</f>
        <v>1</v>
      </c>
      <c r="E234" s="159">
        <f t="shared" ref="E234:G234" si="85">SUM(E228:E233)</f>
        <v>1</v>
      </c>
      <c r="F234" s="159">
        <f>SUM(F228:F233)</f>
        <v>1</v>
      </c>
      <c r="G234" s="159">
        <f t="shared" si="85"/>
        <v>1</v>
      </c>
      <c r="H234" s="159">
        <f t="shared" ref="H234:N234" si="86">SUM(H228:H233)</f>
        <v>1</v>
      </c>
      <c r="I234" s="159">
        <f t="shared" si="86"/>
        <v>1</v>
      </c>
      <c r="J234" s="159">
        <f t="shared" si="86"/>
        <v>0.99999999999999989</v>
      </c>
      <c r="K234" s="159">
        <f t="shared" si="86"/>
        <v>1</v>
      </c>
      <c r="L234" s="159">
        <f>SUM(L228:L233)</f>
        <v>1</v>
      </c>
      <c r="M234" s="159">
        <f>SUM(M228:M233)</f>
        <v>1</v>
      </c>
      <c r="N234" s="159">
        <f t="shared" si="86"/>
        <v>1</v>
      </c>
    </row>
    <row r="235" spans="1:14" x14ac:dyDescent="0.2">
      <c r="A235" s="81"/>
      <c r="B235" s="82"/>
      <c r="C235" s="82"/>
      <c r="D235" s="82"/>
      <c r="E235" s="82"/>
      <c r="F235" s="82"/>
      <c r="G235" s="82"/>
      <c r="H235" s="82"/>
      <c r="I235" s="82"/>
      <c r="J235" s="82"/>
      <c r="K235" s="82"/>
      <c r="L235" s="82"/>
      <c r="M235" s="82"/>
      <c r="N235" s="82"/>
    </row>
    <row r="236" spans="1:14" x14ac:dyDescent="0.2">
      <c r="A236" s="69"/>
      <c r="B236" s="69"/>
      <c r="C236" s="70"/>
      <c r="D236" s="70"/>
      <c r="E236" s="70"/>
      <c r="F236" s="70"/>
      <c r="G236" s="70"/>
      <c r="H236" s="70"/>
      <c r="I236" s="70"/>
      <c r="J236" s="70"/>
      <c r="K236" s="70"/>
      <c r="L236" s="70"/>
      <c r="M236" s="70"/>
      <c r="N236" s="69"/>
    </row>
    <row r="237" spans="1:14" x14ac:dyDescent="0.2">
      <c r="A237" s="132" t="s">
        <v>52</v>
      </c>
      <c r="B237" s="130"/>
      <c r="C237" s="130"/>
      <c r="D237" s="130"/>
      <c r="E237" s="130"/>
      <c r="F237" s="130"/>
      <c r="G237" s="130"/>
      <c r="H237" s="130"/>
      <c r="I237" s="130"/>
      <c r="J237" s="130"/>
      <c r="K237" s="130"/>
      <c r="L237" s="130"/>
      <c r="M237" s="130"/>
      <c r="N237" s="131"/>
    </row>
    <row r="238" spans="1:14" x14ac:dyDescent="0.2">
      <c r="A238" s="55" t="s">
        <v>4</v>
      </c>
      <c r="B238" s="183" t="s">
        <v>86</v>
      </c>
      <c r="C238" s="183" t="s">
        <v>87</v>
      </c>
      <c r="D238" s="183" t="s">
        <v>88</v>
      </c>
      <c r="E238" s="183" t="s">
        <v>89</v>
      </c>
      <c r="F238" s="183" t="s">
        <v>97</v>
      </c>
      <c r="G238" s="183" t="s">
        <v>90</v>
      </c>
      <c r="H238" s="183" t="s">
        <v>91</v>
      </c>
      <c r="I238" s="183" t="s">
        <v>92</v>
      </c>
      <c r="J238" s="183" t="s">
        <v>93</v>
      </c>
      <c r="K238" s="183" t="s">
        <v>94</v>
      </c>
      <c r="L238" s="183" t="s">
        <v>95</v>
      </c>
      <c r="M238" s="183" t="s">
        <v>96</v>
      </c>
      <c r="N238" s="183" t="s">
        <v>12</v>
      </c>
    </row>
    <row r="239" spans="1:14" x14ac:dyDescent="0.2">
      <c r="A239" s="58" t="s">
        <v>8</v>
      </c>
      <c r="B239" s="141">
        <f t="shared" ref="B239:H239" si="87">+B3+B22+B37+B56+B76+B95</f>
        <v>3620128.8</v>
      </c>
      <c r="C239" s="141">
        <f t="shared" si="87"/>
        <v>3402086.64</v>
      </c>
      <c r="D239" s="141">
        <f t="shared" si="87"/>
        <v>3160463.7800000003</v>
      </c>
      <c r="E239" s="141">
        <f t="shared" si="87"/>
        <v>3703528.19</v>
      </c>
      <c r="F239" s="141">
        <f t="shared" si="87"/>
        <v>3472401.9000000004</v>
      </c>
      <c r="G239" s="141">
        <f t="shared" si="87"/>
        <v>3422192.05</v>
      </c>
      <c r="H239" s="141">
        <f t="shared" si="87"/>
        <v>3249906.83</v>
      </c>
      <c r="I239" s="141">
        <f>+I3+I22+I37+I56+I76+I95+I169</f>
        <v>4692745.47</v>
      </c>
      <c r="J239" s="141">
        <f>+J3+J22+J37+J56+J76+J95+J169</f>
        <v>3581935.7800000003</v>
      </c>
      <c r="K239" s="141">
        <f t="shared" ref="K239:M239" si="88">+K3+K22+K37+K56+K76+K95+K169</f>
        <v>3960299.11</v>
      </c>
      <c r="L239" s="141">
        <f>+L3+L22+L37+L56+L76+L95+L169</f>
        <v>3973978.1</v>
      </c>
      <c r="M239" s="141">
        <f t="shared" si="88"/>
        <v>3538986.54</v>
      </c>
      <c r="N239" s="140">
        <f>+SUM(B239:M239)</f>
        <v>43778653.189999998</v>
      </c>
    </row>
    <row r="240" spans="1:14" x14ac:dyDescent="0.2">
      <c r="A240" s="58" t="s">
        <v>9</v>
      </c>
      <c r="B240" s="141">
        <f>+B4+B38+B57+B77+B96+B152+B170</f>
        <v>6829855.2399999993</v>
      </c>
      <c r="C240" s="141">
        <f>+C4+C22+C38+C57+C77+C96+C152+C170</f>
        <v>6982925.5599999996</v>
      </c>
      <c r="D240" s="141">
        <f t="shared" ref="D240:M240" si="89">+D4+D38+D57+D77+D96+D152+D170</f>
        <v>6084121.6800000006</v>
      </c>
      <c r="E240" s="141">
        <f t="shared" si="89"/>
        <v>6893205.7999999998</v>
      </c>
      <c r="F240" s="141">
        <f t="shared" si="89"/>
        <v>6612067.0199999996</v>
      </c>
      <c r="G240" s="141">
        <f t="shared" si="89"/>
        <v>6746762.6200000001</v>
      </c>
      <c r="H240" s="141">
        <f t="shared" si="89"/>
        <v>6359354.0399999991</v>
      </c>
      <c r="I240" s="141">
        <f t="shared" si="89"/>
        <v>8444700.4199999999</v>
      </c>
      <c r="J240" s="141">
        <f t="shared" si="89"/>
        <v>6305537.6799999997</v>
      </c>
      <c r="K240" s="141">
        <f>+K4+K38+K57+K77+K96+K152+K170</f>
        <v>7070005.5400000019</v>
      </c>
      <c r="L240" s="141">
        <f t="shared" si="89"/>
        <v>7427839.6399999997</v>
      </c>
      <c r="M240" s="141">
        <f t="shared" si="89"/>
        <v>6977918.7400000002</v>
      </c>
      <c r="N240" s="140">
        <f t="shared" ref="N240:N243" si="90">+SUM(B240:M240)</f>
        <v>82734293.980000004</v>
      </c>
    </row>
    <row r="241" spans="1:14" x14ac:dyDescent="0.2">
      <c r="A241" s="5" t="s">
        <v>103</v>
      </c>
      <c r="B241" s="146">
        <f t="shared" ref="B241:M241" si="91">+B5+B23+B39+B58+B78+B97+B171+B153</f>
        <v>2184496.44</v>
      </c>
      <c r="C241" s="146">
        <f t="shared" si="91"/>
        <v>2627906.66</v>
      </c>
      <c r="D241" s="146">
        <f t="shared" si="91"/>
        <v>2248607.91</v>
      </c>
      <c r="E241" s="146">
        <f t="shared" si="91"/>
        <v>2645836.2300000004</v>
      </c>
      <c r="F241" s="146">
        <f t="shared" si="91"/>
        <v>2616743.46</v>
      </c>
      <c r="G241" s="146">
        <f t="shared" si="91"/>
        <v>2739851.32</v>
      </c>
      <c r="H241" s="146">
        <f t="shared" si="91"/>
        <v>2799648.01</v>
      </c>
      <c r="I241" s="146">
        <f t="shared" si="91"/>
        <v>2911382.7200000007</v>
      </c>
      <c r="J241" s="146">
        <f t="shared" si="91"/>
        <v>2263526.9699999997</v>
      </c>
      <c r="K241" s="146">
        <f t="shared" si="91"/>
        <v>2656126.89</v>
      </c>
      <c r="L241" s="146">
        <f t="shared" si="91"/>
        <v>2640338.34</v>
      </c>
      <c r="M241" s="146">
        <f t="shared" si="91"/>
        <v>2567598.9699999997</v>
      </c>
      <c r="N241" s="140">
        <f>+SUM(B241:M241)</f>
        <v>30902063.919999998</v>
      </c>
    </row>
    <row r="242" spans="1:14" x14ac:dyDescent="0.2">
      <c r="A242" s="15" t="s">
        <v>24</v>
      </c>
      <c r="B242" s="141">
        <f t="shared" ref="B242:M242" si="92">+B6+B40+B60+B79+B98+B172+B154+B188</f>
        <v>17630715.850000001</v>
      </c>
      <c r="C242" s="141">
        <f t="shared" si="92"/>
        <v>17650200.810000002</v>
      </c>
      <c r="D242" s="141">
        <f t="shared" si="92"/>
        <v>15821081.609999999</v>
      </c>
      <c r="E242" s="141">
        <f t="shared" si="92"/>
        <v>18117155.150000002</v>
      </c>
      <c r="F242" s="141">
        <f t="shared" si="92"/>
        <v>18180270.539999999</v>
      </c>
      <c r="G242" s="141">
        <f t="shared" si="92"/>
        <v>18333332.860000003</v>
      </c>
      <c r="H242" s="141">
        <f t="shared" si="92"/>
        <v>19191246.860000003</v>
      </c>
      <c r="I242" s="141">
        <f t="shared" si="92"/>
        <v>18535230.150000002</v>
      </c>
      <c r="J242" s="141">
        <f t="shared" si="92"/>
        <v>15913688.360000001</v>
      </c>
      <c r="K242" s="141">
        <f>+K6+K40+K60+K79+K98+K172+K154+K188</f>
        <v>18149423.82</v>
      </c>
      <c r="L242" s="141">
        <f t="shared" si="92"/>
        <v>18274777.419999998</v>
      </c>
      <c r="M242" s="141">
        <f t="shared" si="92"/>
        <v>16737684.23</v>
      </c>
      <c r="N242" s="140">
        <f t="shared" si="90"/>
        <v>212534807.66</v>
      </c>
    </row>
    <row r="243" spans="1:14" x14ac:dyDescent="0.2">
      <c r="A243" s="58" t="s">
        <v>1</v>
      </c>
      <c r="B243" s="146">
        <f t="shared" ref="B243:M243" si="93">+B7+B41+B61+B80+B99+B173+B155+B24</f>
        <v>4842046.99</v>
      </c>
      <c r="C243" s="146">
        <f t="shared" si="93"/>
        <v>4888133.29</v>
      </c>
      <c r="D243" s="146">
        <f t="shared" si="93"/>
        <v>4235205.9899999993</v>
      </c>
      <c r="E243" s="146">
        <f t="shared" si="93"/>
        <v>4932841.71</v>
      </c>
      <c r="F243" s="146">
        <f t="shared" si="93"/>
        <v>4941216.75</v>
      </c>
      <c r="G243" s="146">
        <f t="shared" si="93"/>
        <v>5033220.3499999996</v>
      </c>
      <c r="H243" s="146">
        <f t="shared" si="93"/>
        <v>5350779.7</v>
      </c>
      <c r="I243" s="146">
        <f t="shared" si="93"/>
        <v>5373560.3799999999</v>
      </c>
      <c r="J243" s="146">
        <f t="shared" si="93"/>
        <v>4623553.91</v>
      </c>
      <c r="K243" s="146">
        <f t="shared" si="93"/>
        <v>5332679.3599999994</v>
      </c>
      <c r="L243" s="146">
        <f t="shared" si="93"/>
        <v>5395255.2999999998</v>
      </c>
      <c r="M243" s="146">
        <f t="shared" si="93"/>
        <v>4988994.41</v>
      </c>
      <c r="N243" s="140">
        <f t="shared" si="90"/>
        <v>59937488.140000001</v>
      </c>
    </row>
    <row r="244" spans="1:14" x14ac:dyDescent="0.2">
      <c r="A244" s="58"/>
      <c r="B244" s="140"/>
      <c r="C244" s="140"/>
      <c r="D244" s="140"/>
      <c r="E244" s="140"/>
      <c r="F244" s="140"/>
      <c r="G244" s="140"/>
      <c r="H244" s="140"/>
      <c r="I244" s="140"/>
      <c r="J244" s="140"/>
      <c r="K244" s="140"/>
      <c r="L244" s="140"/>
      <c r="M244" s="140"/>
      <c r="N244" s="140"/>
    </row>
    <row r="245" spans="1:14" x14ac:dyDescent="0.2">
      <c r="A245" s="59" t="s">
        <v>5</v>
      </c>
      <c r="B245" s="149">
        <f>SUM(B239:B243)</f>
        <v>35107243.32</v>
      </c>
      <c r="C245" s="149">
        <f>SUM(C239:C243)</f>
        <v>35551252.960000001</v>
      </c>
      <c r="D245" s="149">
        <f>SUM(D239:D243)</f>
        <v>31549480.969999999</v>
      </c>
      <c r="E245" s="149">
        <f t="shared" ref="E245" si="94">SUM(E239:E243)</f>
        <v>36292567.080000006</v>
      </c>
      <c r="F245" s="149">
        <f>SUM(F239:F243)</f>
        <v>35822699.670000002</v>
      </c>
      <c r="G245" s="149">
        <f t="shared" ref="G245" si="95">SUM(G239:G243)</f>
        <v>36275359.200000003</v>
      </c>
      <c r="H245" s="149">
        <f t="shared" ref="H245:M245" si="96">SUM(H239:H243)</f>
        <v>36950935.440000005</v>
      </c>
      <c r="I245" s="149">
        <f t="shared" si="96"/>
        <v>39957619.140000008</v>
      </c>
      <c r="J245" s="149">
        <f>SUM(J239:J243)</f>
        <v>32688242.699999999</v>
      </c>
      <c r="K245" s="149">
        <f t="shared" si="96"/>
        <v>37168534.719999999</v>
      </c>
      <c r="L245" s="149">
        <f t="shared" si="96"/>
        <v>37712188.799999997</v>
      </c>
      <c r="M245" s="149">
        <f>SUM(M239:M243)</f>
        <v>34811182.890000001</v>
      </c>
      <c r="N245" s="148">
        <f>+SUM(N239:N243)</f>
        <v>429887306.88999999</v>
      </c>
    </row>
    <row r="246" spans="1:14" x14ac:dyDescent="0.2">
      <c r="A246" s="94"/>
      <c r="B246" s="95"/>
      <c r="C246" s="95"/>
      <c r="D246" s="95"/>
      <c r="E246" s="95"/>
      <c r="F246" s="95"/>
      <c r="G246" s="95"/>
      <c r="H246" s="95"/>
      <c r="I246" s="95"/>
      <c r="J246" s="95"/>
      <c r="K246" s="95"/>
      <c r="L246" s="95"/>
      <c r="M246" s="95"/>
      <c r="N246" s="96"/>
    </row>
    <row r="247" spans="1:14" x14ac:dyDescent="0.2">
      <c r="A247" s="73" t="s">
        <v>6</v>
      </c>
      <c r="B247" s="183" t="s">
        <v>86</v>
      </c>
      <c r="C247" s="183" t="s">
        <v>87</v>
      </c>
      <c r="D247" s="183" t="s">
        <v>88</v>
      </c>
      <c r="E247" s="183" t="s">
        <v>89</v>
      </c>
      <c r="F247" s="183" t="s">
        <v>97</v>
      </c>
      <c r="G247" s="183" t="s">
        <v>90</v>
      </c>
      <c r="H247" s="183" t="s">
        <v>91</v>
      </c>
      <c r="I247" s="183" t="s">
        <v>92</v>
      </c>
      <c r="J247" s="183" t="s">
        <v>93</v>
      </c>
      <c r="K247" s="183" t="s">
        <v>94</v>
      </c>
      <c r="L247" s="183" t="s">
        <v>95</v>
      </c>
      <c r="M247" s="183" t="s">
        <v>96</v>
      </c>
      <c r="N247" s="184" t="s">
        <v>0</v>
      </c>
    </row>
    <row r="248" spans="1:14" x14ac:dyDescent="0.2">
      <c r="A248" s="58" t="s">
        <v>8</v>
      </c>
      <c r="B248" s="74">
        <f t="shared" ref="B248" si="97">B239/B245</f>
        <v>0.10311629332450817</v>
      </c>
      <c r="C248" s="74">
        <f t="shared" ref="C248:N248" si="98">C239/C245</f>
        <v>9.5695266882093039E-2</v>
      </c>
      <c r="D248" s="74">
        <f t="shared" si="98"/>
        <v>0.10017482642599557</v>
      </c>
      <c r="E248" s="74">
        <f t="shared" si="98"/>
        <v>0.10204646537778059</v>
      </c>
      <c r="F248" s="74">
        <f t="shared" si="98"/>
        <v>9.6933004267905312E-2</v>
      </c>
      <c r="G248" s="74">
        <f t="shared" si="98"/>
        <v>9.4339301538880413E-2</v>
      </c>
      <c r="H248" s="74">
        <f t="shared" si="98"/>
        <v>8.7951950100887619E-2</v>
      </c>
      <c r="I248" s="74">
        <f t="shared" si="98"/>
        <v>0.11744307020791127</v>
      </c>
      <c r="J248" s="74">
        <f t="shared" si="98"/>
        <v>0.10957871956818285</v>
      </c>
      <c r="K248" s="74">
        <f t="shared" si="98"/>
        <v>0.10654977765020703</v>
      </c>
      <c r="L248" s="74">
        <f t="shared" si="98"/>
        <v>0.10537649037225864</v>
      </c>
      <c r="M248" s="74">
        <f t="shared" si="98"/>
        <v>0.10166234658508612</v>
      </c>
      <c r="N248" s="74">
        <f t="shared" si="98"/>
        <v>0.10183751064136938</v>
      </c>
    </row>
    <row r="249" spans="1:14" x14ac:dyDescent="0.2">
      <c r="A249" s="58" t="s">
        <v>9</v>
      </c>
      <c r="B249" s="74">
        <f t="shared" ref="B249" si="99">B240/B245</f>
        <v>0.19454262408889128</v>
      </c>
      <c r="C249" s="74">
        <f t="shared" ref="C249:N249" si="100">C240/C245</f>
        <v>0.19641855008195466</v>
      </c>
      <c r="D249" s="74">
        <f t="shared" si="100"/>
        <v>0.19284379625088965</v>
      </c>
      <c r="E249" s="74">
        <f t="shared" si="100"/>
        <v>0.18993436823593243</v>
      </c>
      <c r="F249" s="74">
        <f t="shared" si="100"/>
        <v>0.18457757458010141</v>
      </c>
      <c r="G249" s="74">
        <f t="shared" si="100"/>
        <v>0.1859874793465863</v>
      </c>
      <c r="H249" s="74">
        <f t="shared" si="100"/>
        <v>0.17210265353975024</v>
      </c>
      <c r="I249" s="74">
        <f t="shared" si="100"/>
        <v>0.21134143129029279</v>
      </c>
      <c r="J249" s="74">
        <f t="shared" si="100"/>
        <v>0.19289925548674416</v>
      </c>
      <c r="K249" s="74">
        <f t="shared" si="100"/>
        <v>0.19021480381887926</v>
      </c>
      <c r="L249" s="74">
        <f t="shared" si="100"/>
        <v>0.19696124453004435</v>
      </c>
      <c r="M249" s="74">
        <f t="shared" si="100"/>
        <v>0.20045049207461735</v>
      </c>
      <c r="N249" s="74">
        <f t="shared" si="100"/>
        <v>0.1924557730688479</v>
      </c>
    </row>
    <row r="250" spans="1:14" x14ac:dyDescent="0.2">
      <c r="A250" s="5" t="s">
        <v>103</v>
      </c>
      <c r="B250" s="74">
        <f t="shared" ref="B250" si="101">B241/B245</f>
        <v>6.2223525216391157E-2</v>
      </c>
      <c r="C250" s="74">
        <f t="shared" ref="C250:N250" si="102">C241/C245</f>
        <v>7.3918819765839278E-2</v>
      </c>
      <c r="D250" s="74">
        <f t="shared" si="102"/>
        <v>7.1272421633122043E-2</v>
      </c>
      <c r="E250" s="74">
        <f t="shared" si="102"/>
        <v>7.2902978292159984E-2</v>
      </c>
      <c r="F250" s="74">
        <f t="shared" si="102"/>
        <v>7.3047075851500165E-2</v>
      </c>
      <c r="G250" s="74">
        <f t="shared" si="102"/>
        <v>7.5529267812184747E-2</v>
      </c>
      <c r="H250" s="74">
        <f t="shared" si="102"/>
        <v>7.5766634231655583E-2</v>
      </c>
      <c r="I250" s="74">
        <f t="shared" si="102"/>
        <v>7.2861766608249418E-2</v>
      </c>
      <c r="J250" s="74">
        <f t="shared" si="102"/>
        <v>6.9245905654022805E-2</v>
      </c>
      <c r="K250" s="74">
        <f t="shared" si="102"/>
        <v>7.1461705714504969E-2</v>
      </c>
      <c r="L250" s="74">
        <f t="shared" si="102"/>
        <v>7.001286385159379E-2</v>
      </c>
      <c r="M250" s="74">
        <f t="shared" si="102"/>
        <v>7.3757877694457158E-2</v>
      </c>
      <c r="N250" s="74">
        <f t="shared" si="102"/>
        <v>7.1884104100582921E-2</v>
      </c>
    </row>
    <row r="251" spans="1:14" x14ac:dyDescent="0.2">
      <c r="A251" s="58" t="s">
        <v>24</v>
      </c>
      <c r="B251" s="74">
        <f t="shared" ref="B251" si="103">B242/B245</f>
        <v>0.50219596250543774</v>
      </c>
      <c r="C251" s="74">
        <f t="shared" ref="C251:N251" si="104">C242/C245</f>
        <v>0.49647197610331428</v>
      </c>
      <c r="D251" s="74">
        <f t="shared" si="104"/>
        <v>0.50146883953634813</v>
      </c>
      <c r="E251" s="74">
        <f t="shared" si="104"/>
        <v>0.49919740067061685</v>
      </c>
      <c r="F251" s="74">
        <f t="shared" si="104"/>
        <v>0.507506991585707</v>
      </c>
      <c r="G251" s="74">
        <f t="shared" si="104"/>
        <v>0.50539355817047293</v>
      </c>
      <c r="H251" s="74">
        <f t="shared" si="104"/>
        <v>0.51937106954064172</v>
      </c>
      <c r="I251" s="74">
        <f t="shared" si="104"/>
        <v>0.46387223635767399</v>
      </c>
      <c r="J251" s="74">
        <f t="shared" si="104"/>
        <v>0.48683217712403981</v>
      </c>
      <c r="K251" s="74">
        <f t="shared" si="104"/>
        <v>0.48830076183320686</v>
      </c>
      <c r="L251" s="74">
        <f t="shared" si="104"/>
        <v>0.48458543514716385</v>
      </c>
      <c r="M251" s="74">
        <f t="shared" si="104"/>
        <v>0.48081342949159406</v>
      </c>
      <c r="N251" s="74">
        <f t="shared" si="104"/>
        <v>0.49439656452658098</v>
      </c>
    </row>
    <row r="252" spans="1:14" x14ac:dyDescent="0.2">
      <c r="A252" s="58" t="s">
        <v>1</v>
      </c>
      <c r="B252" s="74">
        <f t="shared" ref="B252" si="105">B243/B245</f>
        <v>0.13792159486477162</v>
      </c>
      <c r="C252" s="74">
        <f t="shared" ref="C252:N252" si="106">C243/C245</f>
        <v>0.13749538716679874</v>
      </c>
      <c r="D252" s="74">
        <f t="shared" si="106"/>
        <v>0.13424011615364459</v>
      </c>
      <c r="E252" s="74">
        <f t="shared" si="106"/>
        <v>0.13591878742351005</v>
      </c>
      <c r="F252" s="74">
        <f t="shared" si="106"/>
        <v>0.13793535371478605</v>
      </c>
      <c r="G252" s="74">
        <f t="shared" si="106"/>
        <v>0.13875039313187557</v>
      </c>
      <c r="H252" s="74">
        <f t="shared" si="106"/>
        <v>0.14480769258706483</v>
      </c>
      <c r="I252" s="74">
        <f t="shared" si="106"/>
        <v>0.13448149553587238</v>
      </c>
      <c r="J252" s="74">
        <f t="shared" si="106"/>
        <v>0.14144394216701042</v>
      </c>
      <c r="K252" s="74">
        <f t="shared" si="106"/>
        <v>0.14347295098320195</v>
      </c>
      <c r="L252" s="74">
        <f t="shared" si="106"/>
        <v>0.14306396609893934</v>
      </c>
      <c r="M252" s="74">
        <f t="shared" si="106"/>
        <v>0.14331585415424533</v>
      </c>
      <c r="N252" s="74">
        <f t="shared" si="106"/>
        <v>0.13942604766261887</v>
      </c>
    </row>
    <row r="253" spans="1:14" ht="10.8" thickBot="1" x14ac:dyDescent="0.25">
      <c r="A253" s="75"/>
      <c r="B253" s="76"/>
      <c r="C253" s="76"/>
      <c r="D253" s="76"/>
      <c r="E253" s="76"/>
      <c r="F253" s="76"/>
      <c r="G253" s="76"/>
      <c r="H253" s="85"/>
      <c r="I253" s="87"/>
      <c r="J253" s="87"/>
      <c r="K253" s="87"/>
      <c r="L253" s="87"/>
      <c r="M253" s="77"/>
      <c r="N253" s="76"/>
    </row>
    <row r="254" spans="1:14" ht="10.8" thickBot="1" x14ac:dyDescent="0.25">
      <c r="A254" s="78" t="s">
        <v>13</v>
      </c>
      <c r="B254" s="157">
        <f>SUM(B248:B253)</f>
        <v>1</v>
      </c>
      <c r="C254" s="157">
        <f>SUM(C248:C253)</f>
        <v>1</v>
      </c>
      <c r="D254" s="157">
        <f>SUM(D248:D253)</f>
        <v>1</v>
      </c>
      <c r="E254" s="157">
        <f t="shared" ref="E254:G254" si="107">SUM(E248:E253)</f>
        <v>0.99999999999999989</v>
      </c>
      <c r="F254" s="157">
        <f>SUM(F248:F253)</f>
        <v>1</v>
      </c>
      <c r="G254" s="157">
        <f t="shared" si="107"/>
        <v>0.99999999999999989</v>
      </c>
      <c r="H254" s="157">
        <f t="shared" ref="H254:N254" si="108">SUM(H248:H253)</f>
        <v>1</v>
      </c>
      <c r="I254" s="158">
        <f t="shared" si="108"/>
        <v>0.99999999999999978</v>
      </c>
      <c r="J254" s="158">
        <f t="shared" si="108"/>
        <v>1</v>
      </c>
      <c r="K254" s="158">
        <f t="shared" si="108"/>
        <v>1.0000000000000002</v>
      </c>
      <c r="L254" s="158">
        <f t="shared" si="108"/>
        <v>0.99999999999999989</v>
      </c>
      <c r="M254" s="158">
        <f>SUM(M248:M253)</f>
        <v>0.99999999999999989</v>
      </c>
      <c r="N254" s="157">
        <f t="shared" si="108"/>
        <v>1</v>
      </c>
    </row>
    <row r="255" spans="1:14" x14ac:dyDescent="0.2">
      <c r="A255" s="116"/>
      <c r="B255" s="117"/>
      <c r="C255" s="117"/>
      <c r="D255" s="117"/>
      <c r="E255" s="117"/>
      <c r="F255" s="117"/>
      <c r="G255" s="117"/>
      <c r="H255" s="117"/>
      <c r="I255" s="117"/>
      <c r="J255" s="117"/>
      <c r="K255" s="117"/>
      <c r="L255" s="117"/>
      <c r="M255" s="117"/>
      <c r="N255" s="118"/>
    </row>
    <row r="256" spans="1:14" x14ac:dyDescent="0.2">
      <c r="A256" s="61" t="s">
        <v>19</v>
      </c>
      <c r="B256" s="183" t="s">
        <v>86</v>
      </c>
      <c r="C256" s="183" t="s">
        <v>87</v>
      </c>
      <c r="D256" s="183" t="s">
        <v>88</v>
      </c>
      <c r="E256" s="183" t="s">
        <v>89</v>
      </c>
      <c r="F256" s="183" t="s">
        <v>97</v>
      </c>
      <c r="G256" s="183" t="s">
        <v>90</v>
      </c>
      <c r="H256" s="183" t="s">
        <v>91</v>
      </c>
      <c r="I256" s="183" t="s">
        <v>92</v>
      </c>
      <c r="J256" s="183" t="s">
        <v>93</v>
      </c>
      <c r="K256" s="183" t="s">
        <v>94</v>
      </c>
      <c r="L256" s="183" t="s">
        <v>95</v>
      </c>
      <c r="M256" s="183" t="s">
        <v>96</v>
      </c>
      <c r="N256" s="184" t="s">
        <v>0</v>
      </c>
    </row>
    <row r="257" spans="1:14" x14ac:dyDescent="0.2">
      <c r="A257" s="58" t="s">
        <v>8</v>
      </c>
      <c r="B257" s="79">
        <f t="shared" ref="B257:H257" si="109">+B12+B29+B46+B66+B85+B104</f>
        <v>8044</v>
      </c>
      <c r="C257" s="79">
        <f t="shared" si="109"/>
        <v>7538</v>
      </c>
      <c r="D257" s="79">
        <f t="shared" si="109"/>
        <v>6991</v>
      </c>
      <c r="E257" s="79">
        <f t="shared" si="109"/>
        <v>8181</v>
      </c>
      <c r="F257" s="79">
        <f t="shared" si="109"/>
        <v>7660</v>
      </c>
      <c r="G257" s="79">
        <f t="shared" si="109"/>
        <v>7541</v>
      </c>
      <c r="H257" s="79">
        <f t="shared" si="109"/>
        <v>7191</v>
      </c>
      <c r="I257" s="79">
        <f>+I12+I29+I46+I66+I85+I104+I178</f>
        <v>10295</v>
      </c>
      <c r="J257" s="79">
        <f>+J12+J29+J46+J66+J85+J104+J178</f>
        <v>7885</v>
      </c>
      <c r="K257" s="79">
        <f t="shared" ref="K257:M257" si="110">+K12+K29+K46+K66+K85+K104+K178</f>
        <v>8692</v>
      </c>
      <c r="L257" s="79">
        <f t="shared" si="110"/>
        <v>8721</v>
      </c>
      <c r="M257" s="79">
        <f t="shared" si="110"/>
        <v>7757</v>
      </c>
      <c r="N257" s="62">
        <f>SUM(B257:M257)</f>
        <v>96496</v>
      </c>
    </row>
    <row r="258" spans="1:14" x14ac:dyDescent="0.2">
      <c r="A258" s="58" t="s">
        <v>9</v>
      </c>
      <c r="B258" s="62">
        <f t="shared" ref="B258:M258" si="111">SUM(B13+B47+B67+B86+B105+B160+B179)</f>
        <v>16139</v>
      </c>
      <c r="C258" s="62">
        <f t="shared" si="111"/>
        <v>15700</v>
      </c>
      <c r="D258" s="62">
        <f t="shared" si="111"/>
        <v>14341</v>
      </c>
      <c r="E258" s="62">
        <f t="shared" si="111"/>
        <v>16244</v>
      </c>
      <c r="F258" s="62">
        <f t="shared" si="111"/>
        <v>15601</v>
      </c>
      <c r="G258" s="62">
        <f t="shared" si="111"/>
        <v>15891</v>
      </c>
      <c r="H258" s="62">
        <f t="shared" si="111"/>
        <v>14978</v>
      </c>
      <c r="I258" s="62">
        <f t="shared" si="111"/>
        <v>19628</v>
      </c>
      <c r="J258" s="62">
        <f t="shared" si="111"/>
        <v>14669</v>
      </c>
      <c r="K258" s="62">
        <f t="shared" si="111"/>
        <v>16427</v>
      </c>
      <c r="L258" s="62">
        <f t="shared" si="111"/>
        <v>17233</v>
      </c>
      <c r="M258" s="62">
        <f t="shared" si="111"/>
        <v>16176</v>
      </c>
      <c r="N258" s="62">
        <f>SUM(B258:M258)</f>
        <v>193027</v>
      </c>
    </row>
    <row r="259" spans="1:14" x14ac:dyDescent="0.2">
      <c r="A259" s="5" t="s">
        <v>103</v>
      </c>
      <c r="B259" s="62">
        <f t="shared" ref="B259:M259" si="112">+B14+B30+B48+B68+B87+B106+B161+B180</f>
        <v>5036</v>
      </c>
      <c r="C259" s="62">
        <f t="shared" si="112"/>
        <v>6036</v>
      </c>
      <c r="D259" s="62">
        <f t="shared" si="112"/>
        <v>5165</v>
      </c>
      <c r="E259" s="62">
        <f t="shared" si="112"/>
        <v>6066</v>
      </c>
      <c r="F259" s="62">
        <f t="shared" si="112"/>
        <v>6008</v>
      </c>
      <c r="G259" s="62">
        <f t="shared" si="112"/>
        <v>6279</v>
      </c>
      <c r="H259" s="62">
        <f t="shared" si="112"/>
        <v>6408</v>
      </c>
      <c r="I259" s="62">
        <f t="shared" si="112"/>
        <v>6636</v>
      </c>
      <c r="J259" s="62">
        <f t="shared" si="112"/>
        <v>5176</v>
      </c>
      <c r="K259" s="62">
        <f t="shared" si="112"/>
        <v>6057</v>
      </c>
      <c r="L259" s="62">
        <f t="shared" si="112"/>
        <v>6037</v>
      </c>
      <c r="M259" s="62">
        <f t="shared" si="112"/>
        <v>5866</v>
      </c>
      <c r="N259" s="62">
        <f>SUM(B259:M259)</f>
        <v>70770</v>
      </c>
    </row>
    <row r="260" spans="1:14" x14ac:dyDescent="0.2">
      <c r="A260" s="58" t="s">
        <v>24</v>
      </c>
      <c r="B260" s="62">
        <f t="shared" ref="B260:M260" si="113">+B15+B49+B69+B88+B107+B162+B181+B193</f>
        <v>38612</v>
      </c>
      <c r="C260" s="62">
        <f t="shared" si="113"/>
        <v>38612</v>
      </c>
      <c r="D260" s="62">
        <f t="shared" si="113"/>
        <v>34596</v>
      </c>
      <c r="E260" s="62">
        <f t="shared" si="113"/>
        <v>39619</v>
      </c>
      <c r="F260" s="62">
        <f t="shared" si="113"/>
        <v>39698</v>
      </c>
      <c r="G260" s="62">
        <f t="shared" si="113"/>
        <v>40000</v>
      </c>
      <c r="H260" s="62">
        <f t="shared" si="113"/>
        <v>41763</v>
      </c>
      <c r="I260" s="62">
        <f t="shared" si="113"/>
        <v>40669</v>
      </c>
      <c r="J260" s="62">
        <f t="shared" si="113"/>
        <v>34740</v>
      </c>
      <c r="K260" s="62">
        <f t="shared" si="113"/>
        <v>39565</v>
      </c>
      <c r="L260" s="62">
        <f t="shared" si="113"/>
        <v>39701</v>
      </c>
      <c r="M260" s="62">
        <f t="shared" si="113"/>
        <v>36347</v>
      </c>
      <c r="N260" s="62">
        <f>SUM(B260:M260)</f>
        <v>463922</v>
      </c>
    </row>
    <row r="261" spans="1:14" x14ac:dyDescent="0.2">
      <c r="A261" s="58" t="s">
        <v>1</v>
      </c>
      <c r="B261" s="62">
        <f t="shared" ref="B261:M261" si="114">+B16+B31+B50++B70+B89+B108+B163+B182</f>
        <v>11060</v>
      </c>
      <c r="C261" s="62">
        <f t="shared" si="114"/>
        <v>11197</v>
      </c>
      <c r="D261" s="62">
        <f t="shared" si="114"/>
        <v>9697</v>
      </c>
      <c r="E261" s="62">
        <f t="shared" si="114"/>
        <v>11286</v>
      </c>
      <c r="F261" s="62">
        <f t="shared" si="114"/>
        <v>11314</v>
      </c>
      <c r="G261" s="62">
        <f t="shared" si="114"/>
        <v>11485</v>
      </c>
      <c r="H261" s="62">
        <f t="shared" si="114"/>
        <v>12222</v>
      </c>
      <c r="I261" s="62">
        <f t="shared" si="114"/>
        <v>12192</v>
      </c>
      <c r="J261" s="62">
        <f t="shared" si="114"/>
        <v>10486</v>
      </c>
      <c r="K261" s="62">
        <f t="shared" si="114"/>
        <v>12048</v>
      </c>
      <c r="L261" s="62">
        <f t="shared" si="114"/>
        <v>12188</v>
      </c>
      <c r="M261" s="62">
        <f t="shared" si="114"/>
        <v>11274</v>
      </c>
      <c r="N261" s="62">
        <f>SUM(B261:M261)</f>
        <v>136449</v>
      </c>
    </row>
    <row r="262" spans="1:14" x14ac:dyDescent="0.2">
      <c r="A262" s="58"/>
      <c r="B262" s="62"/>
      <c r="C262" s="62"/>
      <c r="D262" s="62"/>
      <c r="E262" s="62"/>
      <c r="F262" s="62"/>
      <c r="G262" s="62"/>
      <c r="H262" s="62"/>
      <c r="I262" s="62"/>
      <c r="J262" s="62"/>
      <c r="K262" s="62"/>
      <c r="L262" s="62"/>
      <c r="M262" s="62"/>
      <c r="N262" s="62"/>
    </row>
    <row r="263" spans="1:14" x14ac:dyDescent="0.2">
      <c r="A263" s="59" t="s">
        <v>7</v>
      </c>
      <c r="B263" s="150">
        <f>SUM(B257:B262)</f>
        <v>78891</v>
      </c>
      <c r="C263" s="150">
        <f>SUM(C257:C262)</f>
        <v>79083</v>
      </c>
      <c r="D263" s="150">
        <f>SUM(D257:D262)</f>
        <v>70790</v>
      </c>
      <c r="E263" s="150">
        <f t="shared" ref="E263:G263" si="115">SUM(E257:E262)</f>
        <v>81396</v>
      </c>
      <c r="F263" s="150">
        <f>SUM(F257:F262)</f>
        <v>80281</v>
      </c>
      <c r="G263" s="150">
        <f t="shared" si="115"/>
        <v>81196</v>
      </c>
      <c r="H263" s="150">
        <f t="shared" ref="H263:N263" si="116">SUM(H257:H262)</f>
        <v>82562</v>
      </c>
      <c r="I263" s="150">
        <f t="shared" si="116"/>
        <v>89420</v>
      </c>
      <c r="J263" s="150">
        <f t="shared" si="116"/>
        <v>72956</v>
      </c>
      <c r="K263" s="150">
        <f t="shared" si="116"/>
        <v>82789</v>
      </c>
      <c r="L263" s="150">
        <f t="shared" si="116"/>
        <v>83880</v>
      </c>
      <c r="M263" s="150">
        <f>SUM(M257:M262)</f>
        <v>77420</v>
      </c>
      <c r="N263" s="150">
        <f t="shared" si="116"/>
        <v>960664</v>
      </c>
    </row>
    <row r="264" spans="1:14" x14ac:dyDescent="0.2">
      <c r="A264" s="120"/>
      <c r="B264" s="120"/>
      <c r="C264" s="120"/>
      <c r="D264" s="120"/>
      <c r="E264" s="120"/>
      <c r="F264" s="120"/>
      <c r="G264" s="120"/>
      <c r="H264" s="120"/>
      <c r="I264" s="120"/>
      <c r="J264" s="120"/>
      <c r="K264" s="120"/>
      <c r="L264" s="120"/>
      <c r="M264" s="120"/>
      <c r="N264" s="120"/>
    </row>
    <row r="265" spans="1:14" x14ac:dyDescent="0.2">
      <c r="A265" s="73" t="s">
        <v>20</v>
      </c>
      <c r="B265" s="183" t="s">
        <v>86</v>
      </c>
      <c r="C265" s="183" t="s">
        <v>87</v>
      </c>
      <c r="D265" s="183" t="s">
        <v>88</v>
      </c>
      <c r="E265" s="183" t="s">
        <v>89</v>
      </c>
      <c r="F265" s="183" t="s">
        <v>97</v>
      </c>
      <c r="G265" s="183" t="s">
        <v>90</v>
      </c>
      <c r="H265" s="183" t="s">
        <v>91</v>
      </c>
      <c r="I265" s="183" t="s">
        <v>92</v>
      </c>
      <c r="J265" s="183" t="s">
        <v>93</v>
      </c>
      <c r="K265" s="183" t="s">
        <v>94</v>
      </c>
      <c r="L265" s="183" t="s">
        <v>95</v>
      </c>
      <c r="M265" s="183" t="s">
        <v>96</v>
      </c>
      <c r="N265" s="184" t="s">
        <v>0</v>
      </c>
    </row>
    <row r="266" spans="1:14" x14ac:dyDescent="0.2">
      <c r="A266" s="58" t="s">
        <v>8</v>
      </c>
      <c r="B266" s="74">
        <f t="shared" ref="B266:N266" si="117">B257/B263</f>
        <v>0.1019634685832351</v>
      </c>
      <c r="C266" s="74">
        <f t="shared" ref="C266:M266" si="118">C257/C263</f>
        <v>9.531757773478497E-2</v>
      </c>
      <c r="D266" s="74">
        <f t="shared" si="118"/>
        <v>9.8756886565899135E-2</v>
      </c>
      <c r="E266" s="74">
        <f t="shared" si="118"/>
        <v>0.10050862450243256</v>
      </c>
      <c r="F266" s="74">
        <f t="shared" si="118"/>
        <v>9.5414855320686096E-2</v>
      </c>
      <c r="G266" s="74">
        <f t="shared" si="118"/>
        <v>9.2874033203606085E-2</v>
      </c>
      <c r="H266" s="74">
        <f t="shared" si="118"/>
        <v>8.7098180761124966E-2</v>
      </c>
      <c r="I266" s="74">
        <f t="shared" si="118"/>
        <v>0.11513084321180944</v>
      </c>
      <c r="J266" s="74">
        <f t="shared" si="118"/>
        <v>0.1080788420417786</v>
      </c>
      <c r="K266" s="74">
        <f t="shared" si="118"/>
        <v>0.10498979333003176</v>
      </c>
      <c r="L266" s="74">
        <f t="shared" si="118"/>
        <v>0.10396995708154506</v>
      </c>
      <c r="M266" s="74">
        <f t="shared" si="118"/>
        <v>0.10019374838543012</v>
      </c>
      <c r="N266" s="74">
        <f t="shared" si="117"/>
        <v>0.10044719069310394</v>
      </c>
    </row>
    <row r="267" spans="1:14" x14ac:dyDescent="0.2">
      <c r="A267" s="58" t="s">
        <v>9</v>
      </c>
      <c r="B267" s="74">
        <f t="shared" ref="B267:N267" si="119">B258/B263</f>
        <v>0.20457339874003372</v>
      </c>
      <c r="C267" s="74">
        <f t="shared" ref="C267:M267" si="120">C258/C263</f>
        <v>0.19852559968640543</v>
      </c>
      <c r="D267" s="74">
        <f t="shared" si="120"/>
        <v>0.20258511089136882</v>
      </c>
      <c r="E267" s="74">
        <f t="shared" si="120"/>
        <v>0.19956754631677232</v>
      </c>
      <c r="F267" s="74">
        <f t="shared" si="120"/>
        <v>0.1943299161694548</v>
      </c>
      <c r="G267" s="74">
        <f t="shared" si="120"/>
        <v>0.19571161140942903</v>
      </c>
      <c r="H267" s="74">
        <f t="shared" si="120"/>
        <v>0.18141517889586009</v>
      </c>
      <c r="I267" s="74">
        <f t="shared" si="120"/>
        <v>0.21950346678595392</v>
      </c>
      <c r="J267" s="74">
        <f t="shared" si="120"/>
        <v>0.20106639618400132</v>
      </c>
      <c r="K267" s="74">
        <f t="shared" si="120"/>
        <v>0.19842007996231384</v>
      </c>
      <c r="L267" s="74">
        <f t="shared" si="120"/>
        <v>0.20544825941821651</v>
      </c>
      <c r="M267" s="74">
        <f t="shared" si="120"/>
        <v>0.20893825884784292</v>
      </c>
      <c r="N267" s="74">
        <f t="shared" si="119"/>
        <v>0.20093081451995704</v>
      </c>
    </row>
    <row r="268" spans="1:14" x14ac:dyDescent="0.2">
      <c r="A268" s="5" t="s">
        <v>103</v>
      </c>
      <c r="B268" s="74">
        <f t="shared" ref="B268:N268" si="121">B259/B263</f>
        <v>6.3834911460115856E-2</v>
      </c>
      <c r="C268" s="74">
        <f t="shared" ref="C268:M268" si="122">C259/C263</f>
        <v>7.6324873866697021E-2</v>
      </c>
      <c r="D268" s="74">
        <f t="shared" si="122"/>
        <v>7.2962282808306259E-2</v>
      </c>
      <c r="E268" s="74">
        <f t="shared" si="122"/>
        <v>7.4524546660769575E-2</v>
      </c>
      <c r="F268" s="74">
        <f t="shared" si="122"/>
        <v>7.4837134564840993E-2</v>
      </c>
      <c r="G268" s="74">
        <f t="shared" si="122"/>
        <v>7.7331395635252972E-2</v>
      </c>
      <c r="H268" s="74">
        <f t="shared" si="122"/>
        <v>7.7614398875996221E-2</v>
      </c>
      <c r="I268" s="74">
        <f t="shared" si="122"/>
        <v>7.4211585774994412E-2</v>
      </c>
      <c r="J268" s="74">
        <f t="shared" si="122"/>
        <v>7.0946872087285492E-2</v>
      </c>
      <c r="K268" s="74">
        <f t="shared" si="122"/>
        <v>7.316189348826535E-2</v>
      </c>
      <c r="L268" s="74">
        <f t="shared" si="122"/>
        <v>7.197186456843109E-2</v>
      </c>
      <c r="M268" s="74">
        <f t="shared" si="122"/>
        <v>7.5768535262206144E-2</v>
      </c>
      <c r="N268" s="74">
        <f t="shared" si="121"/>
        <v>7.3667796440795116E-2</v>
      </c>
    </row>
    <row r="269" spans="1:14" x14ac:dyDescent="0.2">
      <c r="A269" s="58" t="s">
        <v>24</v>
      </c>
      <c r="B269" s="74">
        <f t="shared" ref="B269:N269" si="123">B260/B263</f>
        <v>0.4894347897732314</v>
      </c>
      <c r="C269" s="74">
        <f t="shared" ref="C269:M269" si="124">C260/C263</f>
        <v>0.4882465258020055</v>
      </c>
      <c r="D269" s="74">
        <f t="shared" si="124"/>
        <v>0.48871309506992511</v>
      </c>
      <c r="E269" s="74">
        <f t="shared" si="124"/>
        <v>0.48674382033515162</v>
      </c>
      <c r="F269" s="74">
        <f t="shared" si="124"/>
        <v>0.49448811051182723</v>
      </c>
      <c r="G269" s="74">
        <f t="shared" si="124"/>
        <v>0.49263510517759496</v>
      </c>
      <c r="H269" s="74">
        <f t="shared" si="124"/>
        <v>0.50583803686926188</v>
      </c>
      <c r="I269" s="74">
        <f t="shared" si="124"/>
        <v>0.4548087676135093</v>
      </c>
      <c r="J269" s="74">
        <f t="shared" si="124"/>
        <v>0.47617742200778551</v>
      </c>
      <c r="K269" s="74">
        <f t="shared" si="124"/>
        <v>0.47790165360132386</v>
      </c>
      <c r="L269" s="74">
        <f t="shared" si="124"/>
        <v>0.47330710538865045</v>
      </c>
      <c r="M269" s="74">
        <f t="shared" si="124"/>
        <v>0.46947817101524153</v>
      </c>
      <c r="N269" s="74">
        <f t="shared" si="123"/>
        <v>0.4829180650050382</v>
      </c>
    </row>
    <row r="270" spans="1:14" x14ac:dyDescent="0.2">
      <c r="A270" s="58" t="s">
        <v>1</v>
      </c>
      <c r="B270" s="74">
        <f t="shared" ref="B270:N270" si="125">B261/B263</f>
        <v>0.14019343144338392</v>
      </c>
      <c r="C270" s="74">
        <f t="shared" ref="C270:M270" si="126">C261/C263</f>
        <v>0.14158542291010709</v>
      </c>
      <c r="D270" s="74">
        <f t="shared" si="126"/>
        <v>0.13698262466450065</v>
      </c>
      <c r="E270" s="74">
        <f t="shared" si="126"/>
        <v>0.13865546218487396</v>
      </c>
      <c r="F270" s="74">
        <f t="shared" si="126"/>
        <v>0.14092998343319091</v>
      </c>
      <c r="G270" s="74">
        <f t="shared" si="126"/>
        <v>0.14144785457411696</v>
      </c>
      <c r="H270" s="74">
        <f t="shared" si="126"/>
        <v>0.14803420459775685</v>
      </c>
      <c r="I270" s="74">
        <f t="shared" si="126"/>
        <v>0.13634533661373294</v>
      </c>
      <c r="J270" s="74">
        <f>J261/J263</f>
        <v>0.14373046767914907</v>
      </c>
      <c r="K270" s="74">
        <f t="shared" si="126"/>
        <v>0.1455265796180652</v>
      </c>
      <c r="L270" s="74">
        <f t="shared" si="126"/>
        <v>0.14530281354315688</v>
      </c>
      <c r="M270" s="74">
        <f t="shared" si="126"/>
        <v>0.14562128648927924</v>
      </c>
      <c r="N270" s="74">
        <f t="shared" si="125"/>
        <v>0.14203613334110574</v>
      </c>
    </row>
    <row r="271" spans="1:14" ht="10.8" thickBot="1" x14ac:dyDescent="0.25">
      <c r="A271" s="75"/>
      <c r="B271" s="76"/>
      <c r="C271" s="76"/>
      <c r="D271" s="76"/>
      <c r="E271" s="76"/>
      <c r="F271" s="76"/>
      <c r="G271" s="76"/>
      <c r="H271" s="76"/>
      <c r="I271" s="42"/>
      <c r="J271" s="42"/>
      <c r="K271" s="42"/>
      <c r="L271" s="42"/>
      <c r="M271" s="77"/>
      <c r="N271" s="76"/>
    </row>
    <row r="272" spans="1:14" x14ac:dyDescent="0.2">
      <c r="A272" s="80" t="s">
        <v>13</v>
      </c>
      <c r="B272" s="159">
        <f>SUM(B266:B271)</f>
        <v>1</v>
      </c>
      <c r="C272" s="159">
        <f>SUM(C266:C271)</f>
        <v>1</v>
      </c>
      <c r="D272" s="159">
        <f>SUM(D266:D271)</f>
        <v>0.99999999999999989</v>
      </c>
      <c r="E272" s="159">
        <f t="shared" ref="E272:G272" si="127">SUM(E266:E271)</f>
        <v>1</v>
      </c>
      <c r="F272" s="159">
        <f>SUM(F266:F271)</f>
        <v>1</v>
      </c>
      <c r="G272" s="159">
        <f t="shared" si="127"/>
        <v>1</v>
      </c>
      <c r="H272" s="159">
        <f t="shared" ref="H272:N272" si="128">SUM(H266:H271)</f>
        <v>1</v>
      </c>
      <c r="I272" s="159">
        <f t="shared" si="128"/>
        <v>1</v>
      </c>
      <c r="J272" s="159">
        <f t="shared" si="128"/>
        <v>1</v>
      </c>
      <c r="K272" s="159">
        <f t="shared" si="128"/>
        <v>1</v>
      </c>
      <c r="L272" s="159">
        <f t="shared" si="128"/>
        <v>1</v>
      </c>
      <c r="M272" s="159">
        <f>SUM(M266:M271)</f>
        <v>1</v>
      </c>
      <c r="N272" s="159">
        <f t="shared" si="128"/>
        <v>1</v>
      </c>
    </row>
    <row r="274" spans="2:8" x14ac:dyDescent="0.2">
      <c r="B274" s="136"/>
      <c r="C274" s="136"/>
      <c r="D274" s="136"/>
      <c r="E274" s="136"/>
      <c r="F274" s="136"/>
    </row>
    <row r="275" spans="2:8" x14ac:dyDescent="0.2">
      <c r="B275" s="137"/>
      <c r="C275" s="137"/>
      <c r="D275" s="137"/>
      <c r="E275" s="137"/>
      <c r="F275" s="137"/>
    </row>
    <row r="282" spans="2:8" x14ac:dyDescent="0.2">
      <c r="H282" s="1" t="s">
        <v>85</v>
      </c>
    </row>
  </sheetData>
  <phoneticPr fontId="0" type="noConversion"/>
  <pageMargins left="0.5" right="0.5" top="0.4" bottom="0.4" header="0.25" footer="0.25"/>
  <pageSetup scale="90" fitToWidth="4" orientation="landscape" r:id="rId1"/>
  <headerFooter alignWithMargins="0"/>
  <rowBreaks count="3" manualBreakCount="3">
    <brk id="73" max="16383" man="1"/>
    <brk id="130" max="16383" man="1"/>
    <brk id="220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41"/>
  <sheetViews>
    <sheetView topLeftCell="B1" zoomScale="130" zoomScaleNormal="130" zoomScalePageLayoutView="90" workbookViewId="0">
      <selection activeCell="M33" sqref="M33"/>
    </sheetView>
  </sheetViews>
  <sheetFormatPr defaultColWidth="9.33203125" defaultRowHeight="10.199999999999999" x14ac:dyDescent="0.2"/>
  <cols>
    <col min="1" max="1" width="14.5546875" style="1" customWidth="1"/>
    <col min="2" max="2" width="11.6640625" style="1" bestFit="1" customWidth="1"/>
    <col min="3" max="3" width="10.5546875" style="1" bestFit="1" customWidth="1"/>
    <col min="4" max="5" width="10.6640625" style="1" bestFit="1" customWidth="1"/>
    <col min="6" max="8" width="10.5546875" style="1" bestFit="1" customWidth="1"/>
    <col min="9" max="9" width="10.44140625" style="1" bestFit="1" customWidth="1"/>
    <col min="10" max="12" width="10.5546875" style="1" bestFit="1" customWidth="1"/>
    <col min="13" max="13" width="10.44140625" style="1" bestFit="1" customWidth="1"/>
    <col min="14" max="14" width="12" style="1" bestFit="1" customWidth="1"/>
    <col min="15" max="16384" width="9.33203125" style="1"/>
  </cols>
  <sheetData>
    <row r="1" spans="1:14" x14ac:dyDescent="0.2">
      <c r="A1" s="100" t="s">
        <v>48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</row>
    <row r="2" spans="1:14" x14ac:dyDescent="0.2">
      <c r="A2" s="17" t="s">
        <v>14</v>
      </c>
      <c r="B2" s="183" t="s">
        <v>86</v>
      </c>
      <c r="C2" s="183" t="s">
        <v>87</v>
      </c>
      <c r="D2" s="183" t="s">
        <v>88</v>
      </c>
      <c r="E2" s="183" t="s">
        <v>89</v>
      </c>
      <c r="F2" s="183" t="s">
        <v>97</v>
      </c>
      <c r="G2" s="183" t="s">
        <v>90</v>
      </c>
      <c r="H2" s="183" t="s">
        <v>91</v>
      </c>
      <c r="I2" s="183" t="s">
        <v>92</v>
      </c>
      <c r="J2" s="183" t="s">
        <v>93</v>
      </c>
      <c r="K2" s="183" t="s">
        <v>94</v>
      </c>
      <c r="L2" s="183" t="s">
        <v>95</v>
      </c>
      <c r="M2" s="183" t="s">
        <v>96</v>
      </c>
      <c r="N2" s="4" t="s">
        <v>0</v>
      </c>
    </row>
    <row r="3" spans="1:14" x14ac:dyDescent="0.2">
      <c r="A3" s="15" t="s">
        <v>9</v>
      </c>
      <c r="B3" s="134">
        <f>+'[2]Oct 2023'!$J$54</f>
        <v>6219.2</v>
      </c>
      <c r="C3" s="134">
        <f>+'[2]Nov 2023'!$J$50</f>
        <v>10261.68</v>
      </c>
      <c r="D3" s="134">
        <f>+'[2]Dec 2023'!$J$50</f>
        <v>7774</v>
      </c>
      <c r="E3" s="134">
        <f>+'[2]Jan 2024'!$J$50</f>
        <v>7463.04</v>
      </c>
      <c r="F3" s="134">
        <f>+'[2]Feb 2024'!$J$50</f>
        <v>9639.76</v>
      </c>
      <c r="G3" s="134">
        <f>+'[2]Mar 2024'!$J$50</f>
        <v>7152.08</v>
      </c>
      <c r="H3" s="134">
        <f>+'[2]Apr 2024'!$J$50</f>
        <v>8706.8799999999992</v>
      </c>
      <c r="I3" s="134">
        <f>+'[2]May 2024'!$J$53</f>
        <v>11816.48</v>
      </c>
      <c r="J3" s="134">
        <f>+'[2]Jun 2024'!$J$53</f>
        <v>6219.2</v>
      </c>
      <c r="K3" s="134">
        <f>+'[2]Jul 2024'!$J$53</f>
        <v>7463.04</v>
      </c>
      <c r="L3" s="134">
        <f>+'[2]Aug 2024'!$J$53</f>
        <v>8084.96</v>
      </c>
      <c r="M3" s="134">
        <f>+'[2]Sep 2024'!$J$53</f>
        <v>6219.2</v>
      </c>
      <c r="N3" s="135">
        <f>SUM(B3:M3)</f>
        <v>97019.51999999999</v>
      </c>
    </row>
    <row r="4" spans="1:14" x14ac:dyDescent="0.2">
      <c r="A4" s="5" t="s">
        <v>103</v>
      </c>
      <c r="B4" s="135">
        <f>+'[3]OCT 2023'!$J$59</f>
        <v>3605.4</v>
      </c>
      <c r="C4" s="135">
        <f>+'[3]NOV 2023'!$J$60</f>
        <v>3004.5</v>
      </c>
      <c r="D4" s="135">
        <f>+'[3]DEC 2023'!$J$60</f>
        <v>901.35</v>
      </c>
      <c r="E4" s="135">
        <f>+'[3]JAN 2024'!$J$60</f>
        <v>3304.95</v>
      </c>
      <c r="F4" s="135">
        <f>+'[3]FEB 2024'!$J$60</f>
        <v>3004.5</v>
      </c>
      <c r="G4" s="135">
        <f>+'[3]MAR 2024'!$J$60</f>
        <v>1201.8</v>
      </c>
      <c r="H4" s="135">
        <f>+'[4]APR 2024'!$J$60</f>
        <v>1502.25</v>
      </c>
      <c r="I4" s="135">
        <f>+'[4]MAY 2024'!$J$62</f>
        <v>4807.2</v>
      </c>
      <c r="J4" s="135">
        <f>+'[4]JUN 2024'!$J$62</f>
        <v>1502.25</v>
      </c>
      <c r="K4" s="135">
        <f>+'[4]JUL 2024'!$J$62</f>
        <v>1502.25</v>
      </c>
      <c r="L4" s="135">
        <f>+'[4]AUG 2024'!$J$63</f>
        <v>3004.5</v>
      </c>
      <c r="M4" s="135">
        <f>+'[4]SEP 2024'!$J$62</f>
        <v>1502.25</v>
      </c>
      <c r="N4" s="135">
        <f>SUM(B4:M4)</f>
        <v>28843.200000000001</v>
      </c>
    </row>
    <row r="5" spans="1:14" x14ac:dyDescent="0.2">
      <c r="A5" s="5" t="s">
        <v>24</v>
      </c>
      <c r="B5" s="134">
        <f>+'[5]OCT 2023'!$J$64</f>
        <v>63813.96</v>
      </c>
      <c r="C5" s="134">
        <f>+'[5]NOV 2023'!$J$61</f>
        <v>49324.800000000003</v>
      </c>
      <c r="D5" s="134">
        <f>+'[5]DEC 2023'!$J$61</f>
        <v>51482.76</v>
      </c>
      <c r="E5" s="134">
        <f>+'[5]JAN 2024'!$J$61</f>
        <v>69979.56</v>
      </c>
      <c r="F5" s="134">
        <f>+'[5]FEB 2024'!$J$61</f>
        <v>53332.44</v>
      </c>
      <c r="G5" s="134">
        <f>+'[5]MAR 2024'!$J$61</f>
        <v>50866.2</v>
      </c>
      <c r="H5" s="134">
        <f>+'[5]APR 2024'!$J$61</f>
        <v>63197.399999999994</v>
      </c>
      <c r="I5" s="134">
        <f>+'[5]MAY 2024'!$J$56</f>
        <v>32061.119999999999</v>
      </c>
      <c r="J5" s="134">
        <f>+'[5]JUN 2024'!$J$56</f>
        <v>28053.48</v>
      </c>
      <c r="K5" s="134">
        <f>+'[5]JUL 2024'!$J$56</f>
        <v>31136.28</v>
      </c>
      <c r="L5" s="134">
        <f>+'[5]AUG 2024'!$J$56</f>
        <v>31136.28</v>
      </c>
      <c r="M5" s="134">
        <f>+'[5]SEP 2024'!$J$56</f>
        <v>30519.72</v>
      </c>
      <c r="N5" s="135">
        <f>SUM(B5:M5)</f>
        <v>554904</v>
      </c>
    </row>
    <row r="6" spans="1:14" x14ac:dyDescent="0.2">
      <c r="A6" s="15" t="s">
        <v>1</v>
      </c>
      <c r="B6" s="134">
        <f>+'[6]OCT 2023'!$J$64</f>
        <v>4506.75</v>
      </c>
      <c r="C6" s="134">
        <f>+'[6]NOV 2023'!$J$67</f>
        <v>4506.75</v>
      </c>
      <c r="D6" s="134">
        <f>+'[6]DEC 2023'!$J$66</f>
        <v>5107.6499999999996</v>
      </c>
      <c r="E6" s="134">
        <f>+'[6]JAN 2024'!$J$66</f>
        <v>6309.45</v>
      </c>
      <c r="F6" s="134">
        <f>+'[6]FEB 2024'!$J$66</f>
        <v>5107.6499999999996</v>
      </c>
      <c r="G6" s="134">
        <f>+'[6]MAR 2024'!$J$66</f>
        <v>5107.6499999999996</v>
      </c>
      <c r="H6" s="134">
        <f>+'[6]APR 2024'!$J$66</f>
        <v>3605.3999999999996</v>
      </c>
      <c r="I6" s="134">
        <f>+'[6]MAY 2024'!$J$64</f>
        <v>3605.3999999999996</v>
      </c>
      <c r="J6" s="134">
        <f>+'[6]JUN 2024'!$J$64</f>
        <v>4506.75</v>
      </c>
      <c r="K6" s="134">
        <f>+'[6]JUL 2024'!$J$64</f>
        <v>4807.2</v>
      </c>
      <c r="L6" s="134">
        <f>+'[6]AUG 2024'!$J$63</f>
        <v>3605.4</v>
      </c>
      <c r="M6" s="134">
        <f>+'[6]SEP 2024'!$J$64</f>
        <v>2103.15</v>
      </c>
      <c r="N6" s="135">
        <f>SUM(B6:M6)</f>
        <v>52879.200000000004</v>
      </c>
    </row>
    <row r="7" spans="1:14" x14ac:dyDescent="0.2">
      <c r="A7" s="5"/>
      <c r="B7" s="135"/>
      <c r="C7" s="135"/>
      <c r="D7" s="135"/>
      <c r="E7" s="135"/>
      <c r="F7" s="135"/>
      <c r="G7" s="135"/>
      <c r="H7" s="134"/>
      <c r="I7" s="134"/>
      <c r="J7" s="134"/>
      <c r="K7" s="134"/>
      <c r="L7" s="134"/>
      <c r="M7" s="134"/>
      <c r="N7" s="135"/>
    </row>
    <row r="8" spans="1:14" x14ac:dyDescent="0.2">
      <c r="A8" s="6" t="s">
        <v>5</v>
      </c>
      <c r="B8" s="148">
        <f t="shared" ref="B8:N8" si="0">SUM(B3:B7)</f>
        <v>78145.31</v>
      </c>
      <c r="C8" s="148">
        <f t="shared" si="0"/>
        <v>67097.73000000001</v>
      </c>
      <c r="D8" s="148">
        <f t="shared" si="0"/>
        <v>65265.760000000002</v>
      </c>
      <c r="E8" s="148">
        <f t="shared" si="0"/>
        <v>87057</v>
      </c>
      <c r="F8" s="148">
        <f t="shared" si="0"/>
        <v>71084.349999999991</v>
      </c>
      <c r="G8" s="148">
        <f t="shared" si="0"/>
        <v>64327.729999999996</v>
      </c>
      <c r="H8" s="148">
        <f t="shared" si="0"/>
        <v>77011.929999999993</v>
      </c>
      <c r="I8" s="148">
        <f t="shared" si="0"/>
        <v>52290.200000000004</v>
      </c>
      <c r="J8" s="148">
        <f>SUM(J3:J7)</f>
        <v>40281.68</v>
      </c>
      <c r="K8" s="148">
        <f>SUM(K3:K7)</f>
        <v>44908.77</v>
      </c>
      <c r="L8" s="148">
        <f>SUM(L3:L7)</f>
        <v>45831.14</v>
      </c>
      <c r="M8" s="148">
        <f>SUM(M3:M7)</f>
        <v>40344.32</v>
      </c>
      <c r="N8" s="148">
        <f t="shared" si="0"/>
        <v>733645.91999999993</v>
      </c>
    </row>
    <row r="9" spans="1:14" ht="1.5" customHeight="1" x14ac:dyDescent="0.2">
      <c r="A9" s="125"/>
      <c r="B9" s="125"/>
      <c r="C9" s="125"/>
      <c r="D9" s="125"/>
      <c r="E9" s="125"/>
      <c r="F9" s="125"/>
      <c r="G9" s="125"/>
      <c r="H9" s="125"/>
      <c r="I9" s="125"/>
      <c r="J9" s="125"/>
      <c r="K9" s="125"/>
      <c r="L9" s="125"/>
      <c r="M9" s="125"/>
      <c r="N9" s="125"/>
    </row>
    <row r="10" spans="1:14" x14ac:dyDescent="0.2">
      <c r="A10" s="16" t="s">
        <v>6</v>
      </c>
      <c r="B10" s="183" t="s">
        <v>86</v>
      </c>
      <c r="C10" s="183" t="s">
        <v>73</v>
      </c>
      <c r="D10" s="183" t="s">
        <v>74</v>
      </c>
      <c r="E10" s="183" t="s">
        <v>75</v>
      </c>
      <c r="F10" s="183" t="s">
        <v>76</v>
      </c>
      <c r="G10" s="183" t="s">
        <v>77</v>
      </c>
      <c r="H10" s="183" t="s">
        <v>78</v>
      </c>
      <c r="I10" s="183" t="s">
        <v>79</v>
      </c>
      <c r="J10" s="183" t="s">
        <v>80</v>
      </c>
      <c r="K10" s="183" t="s">
        <v>81</v>
      </c>
      <c r="L10" s="183" t="s">
        <v>82</v>
      </c>
      <c r="M10" s="183" t="s">
        <v>83</v>
      </c>
      <c r="N10" s="4" t="s">
        <v>0</v>
      </c>
    </row>
    <row r="11" spans="1:14" x14ac:dyDescent="0.2">
      <c r="A11" s="15" t="s">
        <v>9</v>
      </c>
      <c r="B11" s="40">
        <f t="shared" ref="B11:N11" si="1">B3/B8</f>
        <v>7.958507042841087E-2</v>
      </c>
      <c r="C11" s="40">
        <f t="shared" si="1"/>
        <v>0.15293632139269092</v>
      </c>
      <c r="D11" s="40">
        <f t="shared" si="1"/>
        <v>0.11911299278519089</v>
      </c>
      <c r="E11" s="40">
        <f t="shared" si="1"/>
        <v>8.572590371825356E-2</v>
      </c>
      <c r="F11" s="40">
        <f t="shared" si="1"/>
        <v>0.13561015891683614</v>
      </c>
      <c r="G11" s="40">
        <f t="shared" si="1"/>
        <v>0.11118191175096651</v>
      </c>
      <c r="H11" s="40">
        <f t="shared" si="1"/>
        <v>0.11305884685658443</v>
      </c>
      <c r="I11" s="40">
        <f t="shared" si="1"/>
        <v>0.22597886410837975</v>
      </c>
      <c r="J11" s="40">
        <f t="shared" si="1"/>
        <v>0.15439276614083622</v>
      </c>
      <c r="K11" s="40">
        <f t="shared" si="1"/>
        <v>0.16618224012815316</v>
      </c>
      <c r="L11" s="40">
        <f t="shared" si="1"/>
        <v>0.17640756917676498</v>
      </c>
      <c r="M11" s="40">
        <f t="shared" si="1"/>
        <v>0.15415305054094355</v>
      </c>
      <c r="N11" s="40">
        <f t="shared" si="1"/>
        <v>0.13224297628479961</v>
      </c>
    </row>
    <row r="12" spans="1:14" x14ac:dyDescent="0.2">
      <c r="A12" s="5" t="s">
        <v>103</v>
      </c>
      <c r="B12" s="40">
        <f t="shared" ref="B12:N12" si="2">B4/B8</f>
        <v>4.6137125823673873E-2</v>
      </c>
      <c r="C12" s="40">
        <f t="shared" si="2"/>
        <v>4.47779678984669E-2</v>
      </c>
      <c r="D12" s="40">
        <f t="shared" si="2"/>
        <v>1.3810457428213508E-2</v>
      </c>
      <c r="E12" s="40">
        <f t="shared" si="2"/>
        <v>3.7963058685688687E-2</v>
      </c>
      <c r="F12" s="40">
        <f t="shared" si="2"/>
        <v>4.2266687393216658E-2</v>
      </c>
      <c r="G12" s="40">
        <f t="shared" si="2"/>
        <v>1.8682456228441453E-2</v>
      </c>
      <c r="H12" s="40">
        <f t="shared" si="2"/>
        <v>1.9506717985122567E-2</v>
      </c>
      <c r="I12" s="40">
        <f t="shared" si="2"/>
        <v>9.1933096450195248E-2</v>
      </c>
      <c r="J12" s="40">
        <f t="shared" si="2"/>
        <v>3.7293628269724599E-2</v>
      </c>
      <c r="K12" s="40">
        <f t="shared" si="2"/>
        <v>3.3451149964695094E-2</v>
      </c>
      <c r="L12" s="40">
        <f t="shared" si="2"/>
        <v>6.5555864418820914E-2</v>
      </c>
      <c r="M12" s="40">
        <f t="shared" si="2"/>
        <v>3.7235724880230969E-2</v>
      </c>
      <c r="N12" s="40">
        <f t="shared" si="2"/>
        <v>3.9314878218091917E-2</v>
      </c>
    </row>
    <row r="13" spans="1:14" x14ac:dyDescent="0.2">
      <c r="A13" s="5" t="s">
        <v>24</v>
      </c>
      <c r="B13" s="40">
        <f t="shared" ref="B13:N13" si="3">B5/B8</f>
        <v>0.81660639646832289</v>
      </c>
      <c r="C13" s="40">
        <f t="shared" si="3"/>
        <v>0.73511875886114175</v>
      </c>
      <c r="D13" s="40">
        <f t="shared" si="3"/>
        <v>0.78881729102671905</v>
      </c>
      <c r="E13" s="40">
        <f t="shared" si="3"/>
        <v>0.80383610737792477</v>
      </c>
      <c r="F13" s="40">
        <f t="shared" si="3"/>
        <v>0.75026978512147902</v>
      </c>
      <c r="G13" s="40">
        <f t="shared" si="3"/>
        <v>0.79073519304971585</v>
      </c>
      <c r="H13" s="40">
        <f t="shared" si="3"/>
        <v>0.82061831199399882</v>
      </c>
      <c r="I13" s="40">
        <f t="shared" si="3"/>
        <v>0.61313821710377847</v>
      </c>
      <c r="J13" s="40">
        <f t="shared" si="3"/>
        <v>0.6964327207802653</v>
      </c>
      <c r="K13" s="40">
        <f t="shared" si="3"/>
        <v>0.69332293002012746</v>
      </c>
      <c r="L13" s="40">
        <f t="shared" si="3"/>
        <v>0.67936952910182902</v>
      </c>
      <c r="M13" s="40">
        <f t="shared" si="3"/>
        <v>0.75648120974650213</v>
      </c>
      <c r="N13" s="40">
        <f t="shared" si="3"/>
        <v>0.75636486876394005</v>
      </c>
    </row>
    <row r="14" spans="1:14" x14ac:dyDescent="0.2">
      <c r="A14" s="9" t="s">
        <v>1</v>
      </c>
      <c r="B14" s="40">
        <f t="shared" ref="B14:N14" si="4">B6/B8</f>
        <v>5.7671407279592343E-2</v>
      </c>
      <c r="C14" s="40">
        <f t="shared" si="4"/>
        <v>6.7166951847700357E-2</v>
      </c>
      <c r="D14" s="40">
        <f t="shared" si="4"/>
        <v>7.8259258759876535E-2</v>
      </c>
      <c r="E14" s="40">
        <f t="shared" si="4"/>
        <v>7.2474930218132949E-2</v>
      </c>
      <c r="F14" s="40">
        <f t="shared" si="4"/>
        <v>7.1853368568468315E-2</v>
      </c>
      <c r="G14" s="40">
        <f t="shared" si="4"/>
        <v>7.9400438970876161E-2</v>
      </c>
      <c r="H14" s="40">
        <f t="shared" si="4"/>
        <v>4.6816123164294156E-2</v>
      </c>
      <c r="I14" s="40">
        <f t="shared" si="4"/>
        <v>6.8949822337646433E-2</v>
      </c>
      <c r="J14" s="40">
        <f t="shared" si="4"/>
        <v>0.1118808848091738</v>
      </c>
      <c r="K14" s="40">
        <f t="shared" si="4"/>
        <v>0.1070436798870243</v>
      </c>
      <c r="L14" s="40">
        <f t="shared" si="4"/>
        <v>7.8667037302585105E-2</v>
      </c>
      <c r="M14" s="40">
        <f t="shared" si="4"/>
        <v>5.2130014832323365E-2</v>
      </c>
      <c r="N14" s="40">
        <f t="shared" si="4"/>
        <v>7.2077276733168522E-2</v>
      </c>
    </row>
    <row r="15" spans="1:14" x14ac:dyDescent="0.2">
      <c r="A15" s="6" t="s">
        <v>13</v>
      </c>
      <c r="B15" s="178">
        <f t="shared" ref="B15:N15" si="5">SUM(B11:B14)</f>
        <v>1</v>
      </c>
      <c r="C15" s="178">
        <f t="shared" si="5"/>
        <v>0.99999999999999989</v>
      </c>
      <c r="D15" s="178">
        <f t="shared" si="5"/>
        <v>1</v>
      </c>
      <c r="E15" s="178">
        <f t="shared" si="5"/>
        <v>1</v>
      </c>
      <c r="F15" s="178">
        <f t="shared" si="5"/>
        <v>1.0000000000000002</v>
      </c>
      <c r="G15" s="178">
        <f t="shared" si="5"/>
        <v>0.99999999999999989</v>
      </c>
      <c r="H15" s="178">
        <f t="shared" si="5"/>
        <v>1</v>
      </c>
      <c r="I15" s="178">
        <f t="shared" si="5"/>
        <v>0.99999999999999989</v>
      </c>
      <c r="J15" s="178">
        <f>SUM(J11:J14)</f>
        <v>0.99999999999999989</v>
      </c>
      <c r="K15" s="178">
        <f>SUM(K11:K14)</f>
        <v>1</v>
      </c>
      <c r="L15" s="178">
        <f>SUM(L11:L14)</f>
        <v>1</v>
      </c>
      <c r="M15" s="178">
        <f>SUM(M11:M14)</f>
        <v>1</v>
      </c>
      <c r="N15" s="174">
        <f t="shared" si="5"/>
        <v>1</v>
      </c>
    </row>
    <row r="16" spans="1:14" x14ac:dyDescent="0.2">
      <c r="F16" s="1">
        <v>8</v>
      </c>
    </row>
    <row r="17" spans="1:14" ht="13.35" customHeight="1" x14ac:dyDescent="0.2">
      <c r="A17" s="125"/>
      <c r="B17" s="125"/>
      <c r="C17" s="125"/>
      <c r="D17" s="125"/>
      <c r="E17" s="125"/>
      <c r="F17" s="125"/>
      <c r="G17" s="125"/>
      <c r="H17" s="125"/>
      <c r="I17" s="125"/>
      <c r="J17" s="125"/>
      <c r="K17" s="125"/>
      <c r="L17" s="125"/>
      <c r="M17" s="125"/>
      <c r="N17" s="125"/>
    </row>
    <row r="18" spans="1:14" x14ac:dyDescent="0.2">
      <c r="A18" s="16" t="s">
        <v>19</v>
      </c>
      <c r="B18" s="183" t="s">
        <v>86</v>
      </c>
      <c r="C18" s="183" t="s">
        <v>87</v>
      </c>
      <c r="D18" s="183" t="s">
        <v>88</v>
      </c>
      <c r="E18" s="183" t="s">
        <v>89</v>
      </c>
      <c r="F18" s="183" t="s">
        <v>97</v>
      </c>
      <c r="G18" s="183" t="s">
        <v>90</v>
      </c>
      <c r="H18" s="183" t="s">
        <v>91</v>
      </c>
      <c r="I18" s="183" t="s">
        <v>92</v>
      </c>
      <c r="J18" s="183" t="s">
        <v>93</v>
      </c>
      <c r="K18" s="183" t="s">
        <v>94</v>
      </c>
      <c r="L18" s="183" t="s">
        <v>95</v>
      </c>
      <c r="M18" s="183" t="s">
        <v>96</v>
      </c>
      <c r="N18" s="4" t="s">
        <v>0</v>
      </c>
    </row>
    <row r="20" spans="1:14" x14ac:dyDescent="0.2">
      <c r="A20" s="15" t="s">
        <v>9</v>
      </c>
      <c r="B20" s="18">
        <f>+'[2]Oct 2023'!$I$54</f>
        <v>20</v>
      </c>
      <c r="C20" s="18">
        <f>+'[2]Nov 2023'!$I$50</f>
        <v>32</v>
      </c>
      <c r="D20" s="18">
        <f>+'[2]Dec 2023'!$I$50</f>
        <v>25</v>
      </c>
      <c r="E20" s="18">
        <f>+'[2]Jan 2024'!$I$50</f>
        <v>24</v>
      </c>
      <c r="F20" s="18">
        <f>+'[2]Feb 2024'!$I$50</f>
        <v>31</v>
      </c>
      <c r="G20" s="18">
        <f>+'[2]Mar 2024'!$I$50</f>
        <v>23</v>
      </c>
      <c r="H20" s="18">
        <f>+'[2]Apr 2024'!$I$50</f>
        <v>27</v>
      </c>
      <c r="I20" s="18">
        <f>+'[2]May 2024'!$I$53</f>
        <v>38</v>
      </c>
      <c r="J20" s="18">
        <f>+'[2]Jun 2024'!$I$53</f>
        <v>19</v>
      </c>
      <c r="K20" s="18">
        <f>+'[2]Jul 2024'!$I$53</f>
        <v>23</v>
      </c>
      <c r="L20" s="18">
        <f>+'[2]Aug 2024'!$I$53</f>
        <v>25</v>
      </c>
      <c r="M20" s="18">
        <f>+'[2]Sep 2024'!$I$53</f>
        <v>19</v>
      </c>
      <c r="N20" s="18">
        <f>SUM(B20:M20)</f>
        <v>306</v>
      </c>
    </row>
    <row r="21" spans="1:14" x14ac:dyDescent="0.2">
      <c r="A21" s="5" t="s">
        <v>103</v>
      </c>
      <c r="B21" s="18">
        <f>+'[3]OCT 2023'!$I$59</f>
        <v>12</v>
      </c>
      <c r="C21" s="18">
        <f>+'[3]NOV 2023'!$I$60</f>
        <v>10</v>
      </c>
      <c r="D21" s="18">
        <f>+'[3]DEC 2023'!$I$60</f>
        <v>3</v>
      </c>
      <c r="E21" s="18">
        <f>+'[3]JAN 2024'!$I$60</f>
        <v>11</v>
      </c>
      <c r="F21" s="18">
        <f>+'[3]FEB 2024'!$I$60</f>
        <v>10</v>
      </c>
      <c r="G21" s="18">
        <f>+'[3]MAR 2024'!$I$60</f>
        <v>4</v>
      </c>
      <c r="H21" s="18">
        <f>+'[4]APR 2024'!$I$60</f>
        <v>5</v>
      </c>
      <c r="I21" s="18">
        <f>+'[4]MAY 2024'!$I$62</f>
        <v>16</v>
      </c>
      <c r="J21" s="18">
        <f>+'[4]JUN 2024'!$I$62</f>
        <v>5</v>
      </c>
      <c r="K21" s="18">
        <f>+'[4]JUL 2024'!$I$62</f>
        <v>5</v>
      </c>
      <c r="L21" s="18">
        <f>+'[4]AUG 2024'!$I$63</f>
        <v>10</v>
      </c>
      <c r="M21" s="18">
        <f>+'[4]SEP 2024'!$I$62</f>
        <v>5</v>
      </c>
      <c r="N21" s="18">
        <f>SUM(B21:M21)</f>
        <v>96</v>
      </c>
    </row>
    <row r="22" spans="1:14" x14ac:dyDescent="0.2">
      <c r="A22" s="5" t="s">
        <v>24</v>
      </c>
      <c r="B22" s="18">
        <f>+'[5]OCT 2023'!$I$64</f>
        <v>205</v>
      </c>
      <c r="C22" s="18">
        <f>+'[5]NOV 2023'!$I$61</f>
        <v>160</v>
      </c>
      <c r="D22" s="18">
        <f>+'[5]DEC 2023'!$I$61</f>
        <v>166</v>
      </c>
      <c r="E22" s="18">
        <f>+'[5]JAN 2024'!$I$61</f>
        <v>226</v>
      </c>
      <c r="F22" s="18">
        <f>+'[5]FEB 2024'!$I$61</f>
        <v>171</v>
      </c>
      <c r="G22" s="18">
        <f>+'[5]MAR 2024'!$I$61</f>
        <v>165</v>
      </c>
      <c r="H22" s="18">
        <f>+'[5]APR 2024'!$I$61</f>
        <v>205</v>
      </c>
      <c r="I22" s="18">
        <f>+'[5]MAY 2024'!$I$56</f>
        <v>104</v>
      </c>
      <c r="J22" s="18">
        <f>+'[5]JUN 2024'!$I$56</f>
        <v>91</v>
      </c>
      <c r="K22" s="18">
        <f>+'[5]JUL 2024'!$I$56</f>
        <v>101</v>
      </c>
      <c r="L22" s="18">
        <f>+'[5]AUG 2024'!$I$56</f>
        <v>100</v>
      </c>
      <c r="M22" s="18">
        <f>+'[5]SEP 2024'!$I$56</f>
        <v>99</v>
      </c>
      <c r="N22" s="18">
        <f>SUM(B22:M22)</f>
        <v>1793</v>
      </c>
    </row>
    <row r="23" spans="1:14" x14ac:dyDescent="0.2">
      <c r="A23" s="5" t="s">
        <v>1</v>
      </c>
      <c r="B23" s="18">
        <f>+'[6]OCT 2023'!$I$64</f>
        <v>15</v>
      </c>
      <c r="C23" s="18">
        <f>+'[6]NOV 2023'!$I$67</f>
        <v>15</v>
      </c>
      <c r="D23" s="18">
        <f>+'[6]DEC 2023'!$I$66</f>
        <v>16</v>
      </c>
      <c r="E23" s="18">
        <f>+'[6]JAN 2024'!$I$66</f>
        <v>21</v>
      </c>
      <c r="F23" s="18">
        <f>+'[6]FEB 2024'!$I$66</f>
        <v>17</v>
      </c>
      <c r="G23" s="18">
        <f>+'[6]MAR 2024'!$I$66</f>
        <v>17</v>
      </c>
      <c r="H23" s="18">
        <f>+'[6]APR 2024'!$I$66</f>
        <v>12</v>
      </c>
      <c r="I23" s="18">
        <f>+'[6]MAY 2024'!$I$64</f>
        <v>12</v>
      </c>
      <c r="J23" s="18">
        <f>+'[6]JUN 2024'!$I$64</f>
        <v>15</v>
      </c>
      <c r="K23" s="18">
        <f>+'[6]JUL 2024'!$I$64</f>
        <v>15</v>
      </c>
      <c r="L23" s="18">
        <f>+'[6]AUG 2024'!$I$63</f>
        <v>12</v>
      </c>
      <c r="M23" s="18">
        <f>+'[6]SEP 2024'!$I$64</f>
        <v>7</v>
      </c>
      <c r="N23" s="18">
        <f>SUM(B23:M23)</f>
        <v>174</v>
      </c>
    </row>
    <row r="24" spans="1:14" x14ac:dyDescent="0.2">
      <c r="A24" s="5"/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</row>
    <row r="25" spans="1:14" x14ac:dyDescent="0.2">
      <c r="A25" s="6" t="s">
        <v>7</v>
      </c>
      <c r="B25" s="151">
        <f t="shared" ref="B25:N25" si="6">SUM(B20:B24)</f>
        <v>252</v>
      </c>
      <c r="C25" s="151">
        <f t="shared" si="6"/>
        <v>217</v>
      </c>
      <c r="D25" s="151">
        <f t="shared" si="6"/>
        <v>210</v>
      </c>
      <c r="E25" s="151">
        <f t="shared" si="6"/>
        <v>282</v>
      </c>
      <c r="F25" s="151">
        <f t="shared" si="6"/>
        <v>229</v>
      </c>
      <c r="G25" s="151">
        <f t="shared" si="6"/>
        <v>209</v>
      </c>
      <c r="H25" s="151">
        <f t="shared" si="6"/>
        <v>249</v>
      </c>
      <c r="I25" s="151">
        <f t="shared" si="6"/>
        <v>170</v>
      </c>
      <c r="J25" s="151">
        <f>SUM(J20:J24)</f>
        <v>130</v>
      </c>
      <c r="K25" s="151">
        <f>SUM(K20:K24)</f>
        <v>144</v>
      </c>
      <c r="L25" s="151">
        <f>SUM(L20:L24)</f>
        <v>147</v>
      </c>
      <c r="M25" s="151">
        <f>SUM(M20:M24)</f>
        <v>130</v>
      </c>
      <c r="N25" s="151">
        <f t="shared" si="6"/>
        <v>2369</v>
      </c>
    </row>
    <row r="26" spans="1:14" ht="17.100000000000001" customHeight="1" x14ac:dyDescent="0.2">
      <c r="A26" s="124"/>
      <c r="B26" s="124"/>
      <c r="C26" s="124"/>
      <c r="D26" s="124"/>
      <c r="E26" s="124"/>
      <c r="F26" s="124"/>
      <c r="G26" s="124"/>
      <c r="H26" s="124"/>
      <c r="I26" s="124"/>
      <c r="J26" s="124"/>
      <c r="K26" s="124"/>
      <c r="L26" s="124"/>
      <c r="M26" s="124"/>
      <c r="N26" s="124"/>
    </row>
    <row r="27" spans="1:14" x14ac:dyDescent="0.2">
      <c r="A27" s="16" t="s">
        <v>20</v>
      </c>
      <c r="B27" s="183" t="s">
        <v>86</v>
      </c>
      <c r="C27" s="183" t="s">
        <v>87</v>
      </c>
      <c r="D27" s="183" t="s">
        <v>88</v>
      </c>
      <c r="E27" s="183" t="s">
        <v>89</v>
      </c>
      <c r="F27" s="183" t="s">
        <v>97</v>
      </c>
      <c r="G27" s="183" t="s">
        <v>90</v>
      </c>
      <c r="H27" s="183" t="s">
        <v>91</v>
      </c>
      <c r="I27" s="183" t="s">
        <v>92</v>
      </c>
      <c r="J27" s="183" t="s">
        <v>93</v>
      </c>
      <c r="K27" s="183" t="s">
        <v>94</v>
      </c>
      <c r="L27" s="183" t="s">
        <v>95</v>
      </c>
      <c r="M27" s="183" t="s">
        <v>96</v>
      </c>
      <c r="N27" s="4" t="s">
        <v>0</v>
      </c>
    </row>
    <row r="28" spans="1:14" x14ac:dyDescent="0.2">
      <c r="A28" s="15" t="s">
        <v>9</v>
      </c>
      <c r="B28" s="40">
        <f t="shared" ref="B28:N28" si="7">B20/B25</f>
        <v>7.9365079365079361E-2</v>
      </c>
      <c r="C28" s="40">
        <f t="shared" si="7"/>
        <v>0.14746543778801843</v>
      </c>
      <c r="D28" s="40">
        <f t="shared" si="7"/>
        <v>0.11904761904761904</v>
      </c>
      <c r="E28" s="40">
        <f t="shared" si="7"/>
        <v>8.5106382978723402E-2</v>
      </c>
      <c r="F28" s="40">
        <f t="shared" si="7"/>
        <v>0.13537117903930132</v>
      </c>
      <c r="G28" s="40">
        <f t="shared" si="7"/>
        <v>0.11004784688995216</v>
      </c>
      <c r="H28" s="40">
        <f t="shared" si="7"/>
        <v>0.10843373493975904</v>
      </c>
      <c r="I28" s="40">
        <f t="shared" si="7"/>
        <v>0.22352941176470589</v>
      </c>
      <c r="J28" s="40">
        <f t="shared" si="7"/>
        <v>0.14615384615384616</v>
      </c>
      <c r="K28" s="40">
        <f t="shared" si="7"/>
        <v>0.15972222222222221</v>
      </c>
      <c r="L28" s="40">
        <f t="shared" si="7"/>
        <v>0.17006802721088435</v>
      </c>
      <c r="M28" s="40">
        <f t="shared" si="7"/>
        <v>0.14615384615384616</v>
      </c>
      <c r="N28" s="40">
        <f t="shared" si="7"/>
        <v>0.12916842549598986</v>
      </c>
    </row>
    <row r="29" spans="1:14" x14ac:dyDescent="0.2">
      <c r="A29" s="5" t="s">
        <v>103</v>
      </c>
      <c r="B29" s="40">
        <f t="shared" ref="B29:N29" si="8">B21/B25</f>
        <v>4.7619047619047616E-2</v>
      </c>
      <c r="C29" s="40">
        <f t="shared" si="8"/>
        <v>4.6082949308755762E-2</v>
      </c>
      <c r="D29" s="40">
        <f t="shared" si="8"/>
        <v>1.4285714285714285E-2</v>
      </c>
      <c r="E29" s="40">
        <f t="shared" si="8"/>
        <v>3.9007092198581561E-2</v>
      </c>
      <c r="F29" s="40">
        <f t="shared" si="8"/>
        <v>4.3668122270742356E-2</v>
      </c>
      <c r="G29" s="40">
        <f t="shared" si="8"/>
        <v>1.9138755980861243E-2</v>
      </c>
      <c r="H29" s="40">
        <f t="shared" si="8"/>
        <v>2.0080321285140562E-2</v>
      </c>
      <c r="I29" s="40">
        <f t="shared" si="8"/>
        <v>9.4117647058823528E-2</v>
      </c>
      <c r="J29" s="40">
        <f t="shared" si="8"/>
        <v>3.8461538461538464E-2</v>
      </c>
      <c r="K29" s="40">
        <f t="shared" si="8"/>
        <v>3.4722222222222224E-2</v>
      </c>
      <c r="L29" s="40">
        <f t="shared" si="8"/>
        <v>6.8027210884353748E-2</v>
      </c>
      <c r="M29" s="40">
        <f t="shared" si="8"/>
        <v>3.8461538461538464E-2</v>
      </c>
      <c r="N29" s="40">
        <f t="shared" si="8"/>
        <v>4.0523427606585054E-2</v>
      </c>
    </row>
    <row r="30" spans="1:14" x14ac:dyDescent="0.2">
      <c r="A30" s="5" t="s">
        <v>24</v>
      </c>
      <c r="B30" s="40">
        <f t="shared" ref="B30:N30" si="9">B22/B25</f>
        <v>0.81349206349206349</v>
      </c>
      <c r="C30" s="40">
        <f t="shared" si="9"/>
        <v>0.73732718894009219</v>
      </c>
      <c r="D30" s="40">
        <f t="shared" si="9"/>
        <v>0.79047619047619044</v>
      </c>
      <c r="E30" s="40">
        <f t="shared" si="9"/>
        <v>0.8014184397163121</v>
      </c>
      <c r="F30" s="40">
        <f t="shared" si="9"/>
        <v>0.74672489082969429</v>
      </c>
      <c r="G30" s="40">
        <f t="shared" si="9"/>
        <v>0.78947368421052633</v>
      </c>
      <c r="H30" s="40">
        <f t="shared" si="9"/>
        <v>0.82329317269076308</v>
      </c>
      <c r="I30" s="40">
        <f t="shared" si="9"/>
        <v>0.61176470588235299</v>
      </c>
      <c r="J30" s="40">
        <f t="shared" si="9"/>
        <v>0.7</v>
      </c>
      <c r="K30" s="40">
        <f t="shared" si="9"/>
        <v>0.70138888888888884</v>
      </c>
      <c r="L30" s="40">
        <f t="shared" si="9"/>
        <v>0.68027210884353739</v>
      </c>
      <c r="M30" s="40">
        <f t="shared" si="9"/>
        <v>0.7615384615384615</v>
      </c>
      <c r="N30" s="40">
        <f t="shared" si="9"/>
        <v>0.75685943436048964</v>
      </c>
    </row>
    <row r="31" spans="1:14" x14ac:dyDescent="0.2">
      <c r="A31" s="9" t="s">
        <v>1</v>
      </c>
      <c r="B31" s="40">
        <f t="shared" ref="B31:N31" si="10">B23/B25</f>
        <v>5.9523809523809521E-2</v>
      </c>
      <c r="C31" s="40">
        <f t="shared" si="10"/>
        <v>6.9124423963133647E-2</v>
      </c>
      <c r="D31" s="40">
        <f t="shared" si="10"/>
        <v>7.6190476190476197E-2</v>
      </c>
      <c r="E31" s="40">
        <f t="shared" si="10"/>
        <v>7.4468085106382975E-2</v>
      </c>
      <c r="F31" s="40">
        <f t="shared" si="10"/>
        <v>7.4235807860262015E-2</v>
      </c>
      <c r="G31" s="40">
        <f t="shared" si="10"/>
        <v>8.1339712918660281E-2</v>
      </c>
      <c r="H31" s="40">
        <f t="shared" si="10"/>
        <v>4.8192771084337352E-2</v>
      </c>
      <c r="I31" s="40">
        <f t="shared" si="10"/>
        <v>7.0588235294117646E-2</v>
      </c>
      <c r="J31" s="40">
        <f t="shared" si="10"/>
        <v>0.11538461538461539</v>
      </c>
      <c r="K31" s="40">
        <f t="shared" si="10"/>
        <v>0.10416666666666667</v>
      </c>
      <c r="L31" s="40">
        <f t="shared" si="10"/>
        <v>8.1632653061224483E-2</v>
      </c>
      <c r="M31" s="40">
        <f t="shared" si="10"/>
        <v>5.3846153846153849E-2</v>
      </c>
      <c r="N31" s="40">
        <f t="shared" si="10"/>
        <v>7.3448712536935412E-2</v>
      </c>
    </row>
    <row r="32" spans="1:14" x14ac:dyDescent="0.2">
      <c r="A32" s="9"/>
      <c r="B32" s="40"/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</row>
    <row r="33" spans="1:14" x14ac:dyDescent="0.2">
      <c r="A33" s="6" t="s">
        <v>13</v>
      </c>
      <c r="B33" s="178">
        <f>SUM(B28:B31)</f>
        <v>1</v>
      </c>
      <c r="C33" s="178">
        <f>SUM(C28:C31)</f>
        <v>1</v>
      </c>
      <c r="D33" s="178">
        <f>SUM(D28:D31)</f>
        <v>1</v>
      </c>
      <c r="E33" s="178">
        <f>SUM(E28:E31)</f>
        <v>1</v>
      </c>
      <c r="F33" s="178">
        <f>SUM(F28:F31)</f>
        <v>1</v>
      </c>
      <c r="G33" s="178">
        <f t="shared" ref="G33:H33" si="11">SUM(G28:G31)</f>
        <v>1</v>
      </c>
      <c r="H33" s="178">
        <f t="shared" si="11"/>
        <v>1</v>
      </c>
      <c r="I33" s="178">
        <f>SUM(I28:I31)</f>
        <v>1</v>
      </c>
      <c r="J33" s="178">
        <f>SUM(J28:J31)</f>
        <v>1</v>
      </c>
      <c r="K33" s="178">
        <f>SUM(K28:K31)</f>
        <v>0.99999999999999989</v>
      </c>
      <c r="L33" s="178">
        <f>SUM(L28:L31)</f>
        <v>0.99999999999999989</v>
      </c>
      <c r="M33" s="178">
        <f>SUM(M28:M31)</f>
        <v>1</v>
      </c>
      <c r="N33" s="178">
        <f>SUM(N28:N32)</f>
        <v>1</v>
      </c>
    </row>
    <row r="34" spans="1:14" ht="15" customHeight="1" x14ac:dyDescent="0.2">
      <c r="A34" s="125"/>
      <c r="B34" s="125"/>
      <c r="C34" s="125"/>
      <c r="D34" s="125"/>
      <c r="E34" s="125"/>
      <c r="F34" s="125"/>
      <c r="G34" s="125"/>
      <c r="H34" s="125"/>
      <c r="I34" s="125"/>
      <c r="J34" s="125"/>
      <c r="K34" s="125"/>
      <c r="L34" s="125"/>
      <c r="M34" s="125"/>
      <c r="N34" s="125"/>
    </row>
    <row r="35" spans="1:14" x14ac:dyDescent="0.2">
      <c r="A35" s="16" t="s">
        <v>10</v>
      </c>
      <c r="B35" s="183" t="s">
        <v>86</v>
      </c>
      <c r="C35" s="183" t="s">
        <v>87</v>
      </c>
      <c r="D35" s="183" t="s">
        <v>88</v>
      </c>
      <c r="E35" s="183" t="s">
        <v>89</v>
      </c>
      <c r="F35" s="183" t="s">
        <v>97</v>
      </c>
      <c r="G35" s="183" t="s">
        <v>90</v>
      </c>
      <c r="H35" s="183" t="s">
        <v>91</v>
      </c>
      <c r="I35" s="183" t="s">
        <v>92</v>
      </c>
      <c r="J35" s="183" t="s">
        <v>93</v>
      </c>
      <c r="K35" s="183" t="s">
        <v>94</v>
      </c>
      <c r="L35" s="183" t="s">
        <v>95</v>
      </c>
      <c r="M35" s="183" t="s">
        <v>96</v>
      </c>
      <c r="N35" s="4" t="s">
        <v>0</v>
      </c>
    </row>
    <row r="36" spans="1:14" x14ac:dyDescent="0.2">
      <c r="A36" s="15" t="s">
        <v>9</v>
      </c>
      <c r="B36" s="134">
        <f t="shared" ref="B36:N36" si="12">B3/B20</f>
        <v>310.95999999999998</v>
      </c>
      <c r="C36" s="134">
        <f t="shared" si="12"/>
        <v>320.67750000000001</v>
      </c>
      <c r="D36" s="134">
        <f t="shared" si="12"/>
        <v>310.95999999999998</v>
      </c>
      <c r="E36" s="134">
        <f t="shared" si="12"/>
        <v>310.95999999999998</v>
      </c>
      <c r="F36" s="134">
        <f t="shared" si="12"/>
        <v>310.95999999999998</v>
      </c>
      <c r="G36" s="134">
        <f t="shared" si="12"/>
        <v>310.95999999999998</v>
      </c>
      <c r="H36" s="134">
        <f t="shared" si="12"/>
        <v>322.47703703703701</v>
      </c>
      <c r="I36" s="134">
        <f t="shared" si="12"/>
        <v>310.95999999999998</v>
      </c>
      <c r="J36" s="134">
        <f t="shared" si="12"/>
        <v>327.32631578947365</v>
      </c>
      <c r="K36" s="134">
        <f t="shared" si="12"/>
        <v>324.48</v>
      </c>
      <c r="L36" s="134">
        <f t="shared" si="12"/>
        <v>323.39839999999998</v>
      </c>
      <c r="M36" s="134">
        <f t="shared" si="12"/>
        <v>327.32631578947365</v>
      </c>
      <c r="N36" s="135">
        <f t="shared" si="12"/>
        <v>317.05725490196073</v>
      </c>
    </row>
    <row r="37" spans="1:14" x14ac:dyDescent="0.2">
      <c r="A37" s="5" t="s">
        <v>103</v>
      </c>
      <c r="B37" s="134">
        <f t="shared" ref="B37:N37" si="13">B4/B21</f>
        <v>300.45</v>
      </c>
      <c r="C37" s="134">
        <f t="shared" si="13"/>
        <v>300.45</v>
      </c>
      <c r="D37" s="135">
        <f t="shared" si="13"/>
        <v>300.45</v>
      </c>
      <c r="E37" s="135">
        <f t="shared" si="13"/>
        <v>300.45</v>
      </c>
      <c r="F37" s="135">
        <f t="shared" si="13"/>
        <v>300.45</v>
      </c>
      <c r="G37" s="135">
        <f t="shared" si="13"/>
        <v>300.45</v>
      </c>
      <c r="H37" s="135">
        <f t="shared" si="13"/>
        <v>300.45</v>
      </c>
      <c r="I37" s="135">
        <f t="shared" si="13"/>
        <v>300.45</v>
      </c>
      <c r="J37" s="135">
        <f t="shared" si="13"/>
        <v>300.45</v>
      </c>
      <c r="K37" s="135">
        <f t="shared" si="13"/>
        <v>300.45</v>
      </c>
      <c r="L37" s="135">
        <f t="shared" si="13"/>
        <v>300.45</v>
      </c>
      <c r="M37" s="135">
        <f t="shared" si="13"/>
        <v>300.45</v>
      </c>
      <c r="N37" s="135">
        <f t="shared" si="13"/>
        <v>300.45</v>
      </c>
    </row>
    <row r="38" spans="1:14" x14ac:dyDescent="0.2">
      <c r="A38" s="5" t="s">
        <v>24</v>
      </c>
      <c r="B38" s="134">
        <f t="shared" ref="B38:N38" si="14">B5/B22</f>
        <v>311.28760975609754</v>
      </c>
      <c r="C38" s="134">
        <f t="shared" si="14"/>
        <v>308.28000000000003</v>
      </c>
      <c r="D38" s="135">
        <f t="shared" si="14"/>
        <v>310.13710843373497</v>
      </c>
      <c r="E38" s="135">
        <f t="shared" si="14"/>
        <v>309.64407079646014</v>
      </c>
      <c r="F38" s="135">
        <f t="shared" si="14"/>
        <v>311.88561403508771</v>
      </c>
      <c r="G38" s="135">
        <f t="shared" si="14"/>
        <v>308.27999999999997</v>
      </c>
      <c r="H38" s="134">
        <f t="shared" si="14"/>
        <v>308.27999999999997</v>
      </c>
      <c r="I38" s="135">
        <f t="shared" si="14"/>
        <v>308.27999999999997</v>
      </c>
      <c r="J38" s="135">
        <f t="shared" si="14"/>
        <v>308.27999999999997</v>
      </c>
      <c r="K38" s="135">
        <f t="shared" si="14"/>
        <v>308.27999999999997</v>
      </c>
      <c r="L38" s="135">
        <f t="shared" si="14"/>
        <v>311.36279999999999</v>
      </c>
      <c r="M38" s="135">
        <f t="shared" si="14"/>
        <v>308.28000000000003</v>
      </c>
      <c r="N38" s="135">
        <f t="shared" si="14"/>
        <v>309.48354712771891</v>
      </c>
    </row>
    <row r="39" spans="1:14" x14ac:dyDescent="0.2">
      <c r="A39" s="5" t="s">
        <v>1</v>
      </c>
      <c r="B39" s="134">
        <f t="shared" ref="B39:N39" si="15">B6/B23</f>
        <v>300.45</v>
      </c>
      <c r="C39" s="134">
        <f t="shared" si="15"/>
        <v>300.45</v>
      </c>
      <c r="D39" s="135">
        <f t="shared" si="15"/>
        <v>319.22812499999998</v>
      </c>
      <c r="E39" s="135">
        <f t="shared" si="15"/>
        <v>300.45</v>
      </c>
      <c r="F39" s="135">
        <f t="shared" si="15"/>
        <v>300.45</v>
      </c>
      <c r="G39" s="135">
        <f t="shared" si="15"/>
        <v>300.45</v>
      </c>
      <c r="H39" s="134">
        <f t="shared" si="15"/>
        <v>300.45</v>
      </c>
      <c r="I39" s="135">
        <f t="shared" si="15"/>
        <v>300.45</v>
      </c>
      <c r="J39" s="135">
        <f t="shared" si="15"/>
        <v>300.45</v>
      </c>
      <c r="K39" s="135">
        <f t="shared" si="15"/>
        <v>320.47999999999996</v>
      </c>
      <c r="L39" s="135">
        <f t="shared" si="15"/>
        <v>300.45</v>
      </c>
      <c r="M39" s="135">
        <f t="shared" si="15"/>
        <v>300.45</v>
      </c>
      <c r="N39" s="135">
        <f t="shared" si="15"/>
        <v>303.9034482758621</v>
      </c>
    </row>
    <row r="40" spans="1:14" x14ac:dyDescent="0.2">
      <c r="A40" s="5"/>
      <c r="B40" s="161"/>
      <c r="C40" s="161"/>
      <c r="D40" s="162"/>
      <c r="E40" s="162"/>
      <c r="F40" s="162"/>
      <c r="G40" s="162"/>
      <c r="H40" s="161"/>
      <c r="I40" s="162"/>
      <c r="J40" s="162"/>
      <c r="K40" s="162"/>
      <c r="L40" s="162"/>
      <c r="M40" s="162"/>
      <c r="N40" s="162"/>
    </row>
    <row r="41" spans="1:14" s="13" customFormat="1" x14ac:dyDescent="0.2">
      <c r="A41" s="16" t="s">
        <v>10</v>
      </c>
      <c r="B41" s="149">
        <f t="shared" ref="B41:N41" si="16">B8/B25</f>
        <v>310.10043650793648</v>
      </c>
      <c r="C41" s="149">
        <f t="shared" si="16"/>
        <v>309.2061290322581</v>
      </c>
      <c r="D41" s="148">
        <f t="shared" si="16"/>
        <v>310.78933333333333</v>
      </c>
      <c r="E41" s="148">
        <f t="shared" si="16"/>
        <v>308.71276595744683</v>
      </c>
      <c r="F41" s="148">
        <f t="shared" si="16"/>
        <v>310.41200873362442</v>
      </c>
      <c r="G41" s="148">
        <f t="shared" si="16"/>
        <v>307.78818181818178</v>
      </c>
      <c r="H41" s="149">
        <f t="shared" si="16"/>
        <v>309.28485943775098</v>
      </c>
      <c r="I41" s="148">
        <f t="shared" si="16"/>
        <v>307.58941176470591</v>
      </c>
      <c r="J41" s="148">
        <f t="shared" si="16"/>
        <v>309.85907692307694</v>
      </c>
      <c r="K41" s="148">
        <f t="shared" si="16"/>
        <v>311.8664583333333</v>
      </c>
      <c r="L41" s="148">
        <f>L8/L25</f>
        <v>311.77646258503398</v>
      </c>
      <c r="M41" s="148">
        <f t="shared" si="16"/>
        <v>310.34092307692305</v>
      </c>
      <c r="N41" s="148">
        <f t="shared" si="16"/>
        <v>309.6859096665259</v>
      </c>
    </row>
  </sheetData>
  <pageMargins left="0.5" right="0.5" top="0.5" bottom="0.5" header="0.25" footer="0.25"/>
  <pageSetup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20F096-08AA-4342-A376-BE5855D84331}">
  <dimension ref="A1:O45"/>
  <sheetViews>
    <sheetView topLeftCell="C7" zoomScale="130" zoomScaleNormal="130" zoomScalePageLayoutView="90" workbookViewId="0">
      <selection activeCell="M36" sqref="M36"/>
    </sheetView>
  </sheetViews>
  <sheetFormatPr defaultColWidth="9.33203125" defaultRowHeight="10.199999999999999" x14ac:dyDescent="0.2"/>
  <cols>
    <col min="1" max="1" width="12.6640625" style="1" customWidth="1"/>
    <col min="2" max="2" width="10.6640625" style="1" bestFit="1" customWidth="1"/>
    <col min="3" max="3" width="12.5546875" style="1" bestFit="1" customWidth="1"/>
    <col min="4" max="6" width="10.6640625" style="1" bestFit="1" customWidth="1"/>
    <col min="7" max="8" width="10.5546875" style="1" bestFit="1" customWidth="1"/>
    <col min="9" max="9" width="12" style="1" bestFit="1" customWidth="1"/>
    <col min="10" max="11" width="11.5546875" style="1" bestFit="1" customWidth="1"/>
    <col min="12" max="12" width="10.5546875" style="1" bestFit="1" customWidth="1"/>
    <col min="13" max="13" width="10.44140625" style="1" bestFit="1" customWidth="1"/>
    <col min="14" max="14" width="12.5546875" style="1" bestFit="1" customWidth="1"/>
    <col min="15" max="16384" width="9.33203125" style="1"/>
  </cols>
  <sheetData>
    <row r="1" spans="1:15" x14ac:dyDescent="0.2">
      <c r="A1" s="100" t="s">
        <v>49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</row>
    <row r="2" spans="1:15" x14ac:dyDescent="0.2">
      <c r="A2" s="17" t="s">
        <v>14</v>
      </c>
      <c r="B2" s="183" t="s">
        <v>86</v>
      </c>
      <c r="C2" s="183" t="s">
        <v>87</v>
      </c>
      <c r="D2" s="183" t="s">
        <v>88</v>
      </c>
      <c r="E2" s="183" t="s">
        <v>89</v>
      </c>
      <c r="F2" s="183" t="s">
        <v>97</v>
      </c>
      <c r="G2" s="183" t="s">
        <v>90</v>
      </c>
      <c r="H2" s="183" t="s">
        <v>91</v>
      </c>
      <c r="I2" s="183" t="s">
        <v>92</v>
      </c>
      <c r="J2" s="183" t="s">
        <v>93</v>
      </c>
      <c r="K2" s="183" t="s">
        <v>94</v>
      </c>
      <c r="L2" s="183" t="s">
        <v>95</v>
      </c>
      <c r="M2" s="183" t="s">
        <v>96</v>
      </c>
      <c r="N2" s="4" t="s">
        <v>0</v>
      </c>
    </row>
    <row r="3" spans="1:15" x14ac:dyDescent="0.2">
      <c r="A3" s="15" t="s">
        <v>84</v>
      </c>
      <c r="B3" s="134"/>
      <c r="C3" s="134"/>
      <c r="D3" s="134"/>
      <c r="E3" s="134"/>
      <c r="F3" s="134"/>
      <c r="G3" s="134"/>
      <c r="H3" s="134"/>
      <c r="I3" s="134">
        <f>+'[1]May 2024'!$J$64</f>
        <v>29337</v>
      </c>
      <c r="J3" s="134">
        <f>+'[1]Jun 2024'!$J$64</f>
        <v>25146</v>
      </c>
      <c r="K3" s="134">
        <f>+'[1]Jul 2024'!$J$64</f>
        <v>15621</v>
      </c>
      <c r="L3" s="134">
        <f>+'[1]Aug 2024'!$J$64</f>
        <v>24765</v>
      </c>
      <c r="M3" s="134">
        <f>+'[1]Sep 2024'!$J$64</f>
        <v>15621</v>
      </c>
      <c r="N3" s="135">
        <f>SUM(B3:M3)</f>
        <v>110490</v>
      </c>
    </row>
    <row r="4" spans="1:15" x14ac:dyDescent="0.2">
      <c r="A4" s="5" t="s">
        <v>9</v>
      </c>
      <c r="B4" s="134">
        <f>+'[2]Oct 2023'!$J$58</f>
        <v>72735.520000000004</v>
      </c>
      <c r="C4" s="134">
        <f>+'[2]Nov 2023'!$J$54</f>
        <v>70401.759999999995</v>
      </c>
      <c r="D4" s="134">
        <f>+'[2]Dec 2023'!$J$54</f>
        <v>76625.119999999995</v>
      </c>
      <c r="E4" s="134">
        <f>+'[2]Jan 2024'!$J$54</f>
        <v>75847.199999999997</v>
      </c>
      <c r="F4" s="134">
        <f>+'[2]Feb 2024'!$J$54</f>
        <v>74680.320000000007</v>
      </c>
      <c r="G4" s="134">
        <f>+'[2]Mar 2024'!$J$54</f>
        <v>70401.759999999995</v>
      </c>
      <c r="H4" s="134">
        <f>+'[2]Apr 2024'!$J$54</f>
        <v>68456.960000000006</v>
      </c>
      <c r="I4" s="134">
        <f>+'[2]May 2024'!$J$57</f>
        <v>79347.839999999997</v>
      </c>
      <c r="J4" s="134">
        <f>+'[2]Jun 2024'!$J$57</f>
        <v>62233.599999999999</v>
      </c>
      <c r="K4" s="134">
        <f>+'[2]Jul 2024'!$J$57</f>
        <v>73513.440000000002</v>
      </c>
      <c r="L4" s="134">
        <f>+'[2]Aug 2024'!$J$57</f>
        <v>60677.760000000002</v>
      </c>
      <c r="M4" s="134">
        <f>+'[2]Sep 2024'!$J$57</f>
        <v>66512.160000000003</v>
      </c>
      <c r="N4" s="135">
        <f t="shared" ref="N4" si="0">SUM(B4:M4)</f>
        <v>851433.44000000006</v>
      </c>
    </row>
    <row r="5" spans="1:15" x14ac:dyDescent="0.2">
      <c r="A5" s="5" t="s">
        <v>103</v>
      </c>
      <c r="B5" s="134">
        <f>+'[3]OCT 2023'!$J$66</f>
        <v>31200</v>
      </c>
      <c r="C5" s="134">
        <f>+'[3]NOV 2023'!$J$68</f>
        <v>39000</v>
      </c>
      <c r="D5" s="134">
        <f>+'[3]DEC 2023'!$J$68</f>
        <v>28392</v>
      </c>
      <c r="E5" s="134">
        <f>+'[3]JAN 2024'!$J$68</f>
        <v>28704</v>
      </c>
      <c r="F5" s="134">
        <f>+'[3]FEB 2024'!$J$68</f>
        <v>52416</v>
      </c>
      <c r="G5" s="134">
        <f>+'[3]MAR 2024'!$J$68</f>
        <v>30264</v>
      </c>
      <c r="H5" s="134">
        <f>+'[4]APR 2024'!$J$68</f>
        <v>38064</v>
      </c>
      <c r="I5" s="134">
        <f>+'[4]MAY 2024'!$J$71</f>
        <v>39312</v>
      </c>
      <c r="J5" s="134">
        <f>+'[4]JUN 2024'!$J$71</f>
        <v>33696</v>
      </c>
      <c r="K5" s="134">
        <f>+'[4]JUL 2024'!$J$71</f>
        <v>38376</v>
      </c>
      <c r="L5" s="134">
        <f>+'[4]AUG 2024'!$J$72</f>
        <v>33072</v>
      </c>
      <c r="M5" s="134">
        <f>+'[4]SEP 2024'!$J$71</f>
        <v>37440</v>
      </c>
      <c r="N5" s="135">
        <f>SUM(B5:M5)</f>
        <v>429936</v>
      </c>
    </row>
    <row r="6" spans="1:15" x14ac:dyDescent="0.2">
      <c r="A6" s="5" t="s">
        <v>24</v>
      </c>
      <c r="B6" s="134">
        <f>+'[5]OCT 2023'!$J$68</f>
        <v>149126.39999999999</v>
      </c>
      <c r="C6" s="134">
        <f>+'[5]NOV 2023'!$J$65</f>
        <v>183689.55</v>
      </c>
      <c r="D6" s="134">
        <f>+'[5]DEC 2023'!$J$65</f>
        <v>168155.55</v>
      </c>
      <c r="E6" s="134">
        <f>+'[5]JAN 2024'!$J$65</f>
        <v>171262.35</v>
      </c>
      <c r="F6" s="134">
        <f>+'[5]FEB 2024'!$J$65</f>
        <v>156116.70000000001</v>
      </c>
      <c r="G6" s="134">
        <f>+'[5]MAR 2024'!$J$65</f>
        <v>159611.85</v>
      </c>
      <c r="H6" s="134">
        <f>+'[5]APR 2024'!$J$65</f>
        <v>179029.35</v>
      </c>
      <c r="I6" s="134">
        <f>+'[5]MAY 2024'!$J$60</f>
        <v>189514.8</v>
      </c>
      <c r="J6" s="134">
        <f>+'[5]JUN 2024'!$J$60</f>
        <v>145631.25</v>
      </c>
      <c r="K6" s="134">
        <f>+'[5]JUL 2024'!$J$60</f>
        <v>163107</v>
      </c>
      <c r="L6" s="134">
        <f>+'[5]AUG 2024'!$J$60</f>
        <v>160776.9</v>
      </c>
      <c r="M6" s="134">
        <f>+'[5]SEP 2024'!$J$60</f>
        <v>156505.04999999999</v>
      </c>
      <c r="N6" s="135">
        <f>SUM(B6:M6)</f>
        <v>1982526.75</v>
      </c>
    </row>
    <row r="7" spans="1:15" x14ac:dyDescent="0.2">
      <c r="A7" s="15" t="s">
        <v>1</v>
      </c>
      <c r="B7" s="134">
        <f>+'[6]OCT 2023'!$J$69</f>
        <v>23088</v>
      </c>
      <c r="C7" s="134">
        <f>+'[6]NOV 2023'!$J$72</f>
        <v>22152</v>
      </c>
      <c r="D7" s="134">
        <f>+'[6]DEC 2023'!$J$71</f>
        <v>25896</v>
      </c>
      <c r="E7" s="134">
        <f>+'[6]JAN 2024'!$J$71</f>
        <v>26520</v>
      </c>
      <c r="F7" s="134">
        <f>+'[6]FEB 2024'!$J$71</f>
        <v>29640</v>
      </c>
      <c r="G7" s="134">
        <f>+'[6]MAR 2024'!$J$71</f>
        <v>24960</v>
      </c>
      <c r="H7" s="134">
        <f>+'[6]APR 2024'!$J$71</f>
        <v>33696</v>
      </c>
      <c r="I7" s="134">
        <f>+'[6]MAY 2024'!$J$69</f>
        <v>30888</v>
      </c>
      <c r="J7" s="134">
        <f>+'[6]JUN 2024'!$J$69</f>
        <v>33384</v>
      </c>
      <c r="K7" s="134">
        <f>+'[6]JUL 2024'!$J$69</f>
        <v>32136</v>
      </c>
      <c r="L7" s="134">
        <f>+'[6]AUG 2024'!$J$68</f>
        <v>33384</v>
      </c>
      <c r="M7" s="134">
        <f>+'[6]SEP 2024'!$J$69</f>
        <v>28080</v>
      </c>
      <c r="N7" s="135">
        <f>SUM(B7:M7)</f>
        <v>343824</v>
      </c>
    </row>
    <row r="8" spans="1:15" x14ac:dyDescent="0.2">
      <c r="A8" s="5"/>
      <c r="B8" s="135"/>
      <c r="C8" s="135"/>
      <c r="D8" s="135"/>
      <c r="E8" s="135"/>
      <c r="F8" s="135"/>
      <c r="G8" s="135"/>
      <c r="H8" s="134"/>
      <c r="I8" s="135"/>
      <c r="J8" s="135"/>
      <c r="K8" s="135"/>
      <c r="L8" s="135"/>
      <c r="M8" s="135"/>
      <c r="N8" s="135"/>
    </row>
    <row r="9" spans="1:15" x14ac:dyDescent="0.2">
      <c r="A9" s="6" t="s">
        <v>5</v>
      </c>
      <c r="B9" s="134">
        <f>SUM(B4:B8)</f>
        <v>276149.92</v>
      </c>
      <c r="C9" s="135">
        <f>SUM(C4:C7)</f>
        <v>315243.31</v>
      </c>
      <c r="D9" s="134">
        <f>SUM(D4:D8)</f>
        <v>299068.67</v>
      </c>
      <c r="E9" s="134">
        <f>SUM(E4:E8)</f>
        <v>302333.55</v>
      </c>
      <c r="F9" s="134">
        <f>SUM(F4:F8)</f>
        <v>312853.02</v>
      </c>
      <c r="G9" s="134">
        <f>SUM(G4:G8)</f>
        <v>285237.61</v>
      </c>
      <c r="H9" s="134">
        <f t="shared" ref="H9" si="1">SUM(H4:H8)</f>
        <v>319246.31</v>
      </c>
      <c r="I9" s="135">
        <f>SUM(I3:I8)</f>
        <v>368399.64</v>
      </c>
      <c r="J9" s="135">
        <f>SUM(J3:J8)</f>
        <v>300090.84999999998</v>
      </c>
      <c r="K9" s="135">
        <f>SUM(K3:K8)</f>
        <v>322753.44</v>
      </c>
      <c r="L9" s="135">
        <f>SUM(L3:L8)</f>
        <v>312675.66000000003</v>
      </c>
      <c r="M9" s="135">
        <f>SUM(M3:M8)</f>
        <v>304158.20999999996</v>
      </c>
      <c r="N9" s="135">
        <f t="shared" ref="N9" si="2">SUM(N4:N8)</f>
        <v>3607720.19</v>
      </c>
    </row>
    <row r="10" spans="1:15" ht="1.5" customHeight="1" x14ac:dyDescent="0.2">
      <c r="A10" s="125"/>
      <c r="B10" s="125"/>
      <c r="C10" s="125"/>
      <c r="D10" s="125"/>
      <c r="E10" s="125"/>
      <c r="F10" s="125"/>
      <c r="G10" s="125"/>
      <c r="H10" s="125"/>
      <c r="I10" s="125"/>
      <c r="J10" s="125"/>
      <c r="K10" s="125"/>
      <c r="L10" s="125"/>
      <c r="M10" s="125"/>
      <c r="N10" s="125"/>
    </row>
    <row r="11" spans="1:15" x14ac:dyDescent="0.2">
      <c r="A11" s="16" t="s">
        <v>6</v>
      </c>
      <c r="B11" s="183" t="s">
        <v>86</v>
      </c>
      <c r="C11" s="183" t="s">
        <v>87</v>
      </c>
      <c r="D11" s="183" t="s">
        <v>88</v>
      </c>
      <c r="E11" s="183" t="s">
        <v>89</v>
      </c>
      <c r="F11" s="183" t="s">
        <v>97</v>
      </c>
      <c r="G11" s="183" t="s">
        <v>90</v>
      </c>
      <c r="H11" s="183" t="s">
        <v>91</v>
      </c>
      <c r="I11" s="183" t="s">
        <v>92</v>
      </c>
      <c r="J11" s="183" t="s">
        <v>93</v>
      </c>
      <c r="K11" s="183" t="s">
        <v>94</v>
      </c>
      <c r="L11" s="183" t="s">
        <v>95</v>
      </c>
      <c r="M11" s="183" t="s">
        <v>96</v>
      </c>
      <c r="N11" s="4" t="s">
        <v>0</v>
      </c>
    </row>
    <row r="12" spans="1:15" x14ac:dyDescent="0.2">
      <c r="A12" s="16" t="s">
        <v>8</v>
      </c>
      <c r="B12" s="183"/>
      <c r="C12" s="183"/>
      <c r="D12" s="183"/>
      <c r="E12" s="183"/>
      <c r="F12" s="183"/>
      <c r="G12" s="183"/>
      <c r="H12" s="183"/>
      <c r="I12" s="40">
        <f>'Group 7 CROS- R'!I3/I9</f>
        <v>7.9633628306477175E-2</v>
      </c>
      <c r="J12" s="40">
        <f>+J3/J9</f>
        <v>8.3794624194639733E-2</v>
      </c>
      <c r="K12" s="40">
        <f>'Group 7 CROS- R'!K3/K9</f>
        <v>4.8399174304695251E-2</v>
      </c>
      <c r="L12" s="40">
        <f>'Group 7 CROS- R'!L3/L9</f>
        <v>7.9203478774139302E-2</v>
      </c>
      <c r="M12" s="40">
        <f>'Group 7 CROS- R'!M3/M9</f>
        <v>5.135814022577264E-2</v>
      </c>
      <c r="N12" s="40">
        <f>'Group 7 CROS- R'!N3/N9</f>
        <v>3.0625989317647165E-2</v>
      </c>
      <c r="O12" s="4"/>
    </row>
    <row r="13" spans="1:15" x14ac:dyDescent="0.2">
      <c r="A13" s="15" t="s">
        <v>9</v>
      </c>
      <c r="B13" s="40">
        <f t="shared" ref="B13:N13" si="3">B4/B9</f>
        <v>0.26339142158723061</v>
      </c>
      <c r="C13" s="40">
        <f t="shared" si="3"/>
        <v>0.22332515161067176</v>
      </c>
      <c r="D13" s="40">
        <f t="shared" si="3"/>
        <v>0.25621246117154295</v>
      </c>
      <c r="E13" s="40">
        <f t="shared" si="3"/>
        <v>0.25087258757752817</v>
      </c>
      <c r="F13" s="40">
        <f t="shared" si="3"/>
        <v>0.23870736488335642</v>
      </c>
      <c r="G13" s="40">
        <f t="shared" si="3"/>
        <v>0.24681794241649971</v>
      </c>
      <c r="H13" s="40">
        <f t="shared" si="3"/>
        <v>0.21443305014238068</v>
      </c>
      <c r="I13" s="40">
        <f>I4/I9</f>
        <v>0.2153852267608079</v>
      </c>
      <c r="J13" s="40">
        <f>J4/J9</f>
        <v>0.20738253099019849</v>
      </c>
      <c r="K13" s="40">
        <f t="shared" si="3"/>
        <v>0.2277696559949911</v>
      </c>
      <c r="L13" s="40">
        <f t="shared" si="3"/>
        <v>0.1940597486865463</v>
      </c>
      <c r="M13" s="40">
        <f t="shared" si="3"/>
        <v>0.21867619486582332</v>
      </c>
      <c r="N13" s="40">
        <f t="shared" si="3"/>
        <v>0.23600318072339199</v>
      </c>
    </row>
    <row r="14" spans="1:15" x14ac:dyDescent="0.2">
      <c r="A14" s="5" t="s">
        <v>103</v>
      </c>
      <c r="B14" s="40">
        <f t="shared" ref="B14:N14" si="4">B5/B9</f>
        <v>0.11298210768990989</v>
      </c>
      <c r="C14" s="40">
        <f t="shared" si="4"/>
        <v>0.12371396557154536</v>
      </c>
      <c r="D14" s="40">
        <f t="shared" si="4"/>
        <v>9.493471850461635E-2</v>
      </c>
      <c r="E14" s="40">
        <f t="shared" si="4"/>
        <v>9.4941497561220056E-2</v>
      </c>
      <c r="F14" s="40">
        <f t="shared" si="4"/>
        <v>0.16754193390877287</v>
      </c>
      <c r="G14" s="40">
        <f t="shared" si="4"/>
        <v>0.10610101522025796</v>
      </c>
      <c r="H14" s="40">
        <f t="shared" si="4"/>
        <v>0.11923082211976076</v>
      </c>
      <c r="I14" s="40">
        <f t="shared" si="4"/>
        <v>0.10671020199694006</v>
      </c>
      <c r="J14" s="40">
        <f>J5/J9</f>
        <v>0.11228599605752726</v>
      </c>
      <c r="K14" s="40">
        <f t="shared" si="4"/>
        <v>0.11890190852807021</v>
      </c>
      <c r="L14" s="40">
        <f t="shared" si="4"/>
        <v>0.10577094488263013</v>
      </c>
      <c r="M14" s="40">
        <f t="shared" si="4"/>
        <v>0.12309383330471338</v>
      </c>
      <c r="N14" s="40">
        <f t="shared" si="4"/>
        <v>0.1191711045639601</v>
      </c>
    </row>
    <row r="15" spans="1:15" x14ac:dyDescent="0.2">
      <c r="A15" s="5" t="s">
        <v>24</v>
      </c>
      <c r="B15" s="40">
        <f t="shared" ref="B15:N15" si="5">B6/B9</f>
        <v>0.54001971103232627</v>
      </c>
      <c r="C15" s="40">
        <f t="shared" si="5"/>
        <v>0.58269135037314512</v>
      </c>
      <c r="D15" s="40">
        <f t="shared" si="5"/>
        <v>0.56226401113831148</v>
      </c>
      <c r="E15" s="40">
        <f t="shared" si="5"/>
        <v>0.5664682268970811</v>
      </c>
      <c r="F15" s="40">
        <f t="shared" si="5"/>
        <v>0.49900972667612414</v>
      </c>
      <c r="G15" s="40">
        <f t="shared" si="5"/>
        <v>0.55957505042900901</v>
      </c>
      <c r="H15" s="40">
        <f t="shared" si="5"/>
        <v>0.56078753110725077</v>
      </c>
      <c r="I15" s="40">
        <f t="shared" si="5"/>
        <v>0.51442721279532189</v>
      </c>
      <c r="J15" s="40">
        <f t="shared" si="5"/>
        <v>0.48529053784878817</v>
      </c>
      <c r="K15" s="40">
        <f t="shared" si="5"/>
        <v>0.50536099630727405</v>
      </c>
      <c r="L15" s="40">
        <f t="shared" si="5"/>
        <v>0.51419704367138774</v>
      </c>
      <c r="M15" s="40">
        <f t="shared" si="5"/>
        <v>0.51455145662515578</v>
      </c>
      <c r="N15" s="40">
        <f t="shared" si="5"/>
        <v>0.54952342354466244</v>
      </c>
    </row>
    <row r="16" spans="1:15" x14ac:dyDescent="0.2">
      <c r="A16" s="9" t="s">
        <v>1</v>
      </c>
      <c r="B16" s="40">
        <f t="shared" ref="B16:N16" si="6">B7/B9</f>
        <v>8.3606759690533328E-2</v>
      </c>
      <c r="C16" s="40">
        <f t="shared" si="6"/>
        <v>7.0269532444637767E-2</v>
      </c>
      <c r="D16" s="40">
        <f t="shared" si="6"/>
        <v>8.6588809185529206E-2</v>
      </c>
      <c r="E16" s="40">
        <f t="shared" si="6"/>
        <v>8.7717687964170704E-2</v>
      </c>
      <c r="F16" s="40">
        <f t="shared" si="6"/>
        <v>9.4740974531746569E-2</v>
      </c>
      <c r="G16" s="40">
        <f t="shared" si="6"/>
        <v>8.7505991934233363E-2</v>
      </c>
      <c r="H16" s="40">
        <f t="shared" si="6"/>
        <v>0.10554859663060788</v>
      </c>
      <c r="I16" s="40">
        <f t="shared" si="6"/>
        <v>8.3843730140452905E-2</v>
      </c>
      <c r="J16" s="40">
        <f>J7/J9</f>
        <v>0.11124631090884644</v>
      </c>
      <c r="K16" s="40">
        <f t="shared" si="6"/>
        <v>9.9568264864969364E-2</v>
      </c>
      <c r="L16" s="40">
        <f t="shared" si="6"/>
        <v>0.10676878398529645</v>
      </c>
      <c r="M16" s="40">
        <f t="shared" si="6"/>
        <v>9.2320374978535027E-2</v>
      </c>
      <c r="N16" s="40">
        <f t="shared" si="6"/>
        <v>9.5302291167985512E-2</v>
      </c>
    </row>
    <row r="17" spans="1:14" x14ac:dyDescent="0.2">
      <c r="A17" s="45" t="s">
        <v>13</v>
      </c>
      <c r="B17" s="51">
        <f t="shared" ref="B17:G17" si="7">SUM(B13:B16)</f>
        <v>1</v>
      </c>
      <c r="C17" s="51">
        <f t="shared" si="7"/>
        <v>1</v>
      </c>
      <c r="D17" s="51">
        <f t="shared" si="7"/>
        <v>1</v>
      </c>
      <c r="E17" s="51">
        <f t="shared" si="7"/>
        <v>1</v>
      </c>
      <c r="F17" s="51">
        <f t="shared" si="7"/>
        <v>1</v>
      </c>
      <c r="G17" s="51">
        <f t="shared" si="7"/>
        <v>1</v>
      </c>
      <c r="H17" s="51">
        <f t="shared" ref="H17" si="8">SUM(H13:H16)</f>
        <v>1</v>
      </c>
      <c r="I17" s="51">
        <f t="shared" ref="I17:N17" si="9">SUM(I12:I16)</f>
        <v>0.99999999999999989</v>
      </c>
      <c r="J17" s="51">
        <f>SUM(J12:J16)</f>
        <v>1</v>
      </c>
      <c r="K17" s="51">
        <f>SUM(K12:K16)</f>
        <v>1</v>
      </c>
      <c r="L17" s="51">
        <f>SUM(L12:L16)</f>
        <v>0.99999999999999989</v>
      </c>
      <c r="M17" s="51">
        <f>SUM(M12:M16)</f>
        <v>1.0000000000000002</v>
      </c>
      <c r="N17" s="51">
        <f t="shared" si="9"/>
        <v>1.0306259893176473</v>
      </c>
    </row>
    <row r="19" spans="1:14" ht="14.1" customHeight="1" x14ac:dyDescent="0.2">
      <c r="A19" s="125"/>
      <c r="B19" s="125"/>
      <c r="C19" s="125"/>
      <c r="D19" s="125"/>
      <c r="E19" s="125"/>
      <c r="F19" s="125"/>
      <c r="G19" s="125"/>
      <c r="H19" s="125"/>
      <c r="I19" s="125"/>
      <c r="J19" s="125"/>
      <c r="K19" s="125"/>
      <c r="L19" s="125"/>
      <c r="M19" s="125"/>
      <c r="N19" s="125"/>
    </row>
    <row r="20" spans="1:14" x14ac:dyDescent="0.2">
      <c r="A20" s="16" t="s">
        <v>19</v>
      </c>
      <c r="B20" s="183" t="s">
        <v>86</v>
      </c>
      <c r="C20" s="183" t="s">
        <v>87</v>
      </c>
      <c r="D20" s="183" t="s">
        <v>88</v>
      </c>
      <c r="E20" s="183" t="s">
        <v>89</v>
      </c>
      <c r="F20" s="183" t="s">
        <v>97</v>
      </c>
      <c r="G20" s="183" t="s">
        <v>90</v>
      </c>
      <c r="H20" s="183" t="s">
        <v>91</v>
      </c>
      <c r="I20" s="183" t="s">
        <v>92</v>
      </c>
      <c r="J20" s="183" t="s">
        <v>93</v>
      </c>
      <c r="K20" s="183" t="s">
        <v>94</v>
      </c>
      <c r="L20" s="183" t="s">
        <v>95</v>
      </c>
      <c r="M20" s="183" t="s">
        <v>96</v>
      </c>
      <c r="N20" s="4" t="s">
        <v>0</v>
      </c>
    </row>
    <row r="21" spans="1:14" x14ac:dyDescent="0.2">
      <c r="A21" s="15" t="s">
        <v>8</v>
      </c>
      <c r="B21" s="18"/>
      <c r="C21" s="18"/>
      <c r="D21" s="18"/>
      <c r="E21" s="18"/>
      <c r="F21" s="18"/>
      <c r="G21" s="18"/>
      <c r="H21" s="18"/>
      <c r="I21" s="18">
        <f>+'[1]May 2024'!$I$64</f>
        <v>76</v>
      </c>
      <c r="J21" s="18">
        <f>+'[1]Jun 2024'!$I$64</f>
        <v>65</v>
      </c>
      <c r="K21" s="18">
        <f>+'[1]Jul 2024'!$I$64</f>
        <v>41</v>
      </c>
      <c r="L21" s="18">
        <f>+'[1]Aug 2024'!$I$64</f>
        <v>65</v>
      </c>
      <c r="M21" s="18">
        <f>+'[1]Sep 2024'!$I$64</f>
        <v>41</v>
      </c>
      <c r="N21" s="190">
        <f>+'[1]May 2024'!$I$64</f>
        <v>76</v>
      </c>
    </row>
    <row r="22" spans="1:14" x14ac:dyDescent="0.2">
      <c r="A22" s="5" t="s">
        <v>9</v>
      </c>
      <c r="B22" s="190">
        <f>+'[2]Oct 2023'!$I$58</f>
        <v>186</v>
      </c>
      <c r="C22" s="190">
        <f>+'[2]Nov 2023'!$I$54</f>
        <v>181</v>
      </c>
      <c r="D22" s="190">
        <f>+'[2]Dec 2023'!$I$54</f>
        <v>196</v>
      </c>
      <c r="E22" s="190">
        <f>+'[2]Jan 2024'!$I$54</f>
        <v>193</v>
      </c>
      <c r="F22" s="190">
        <f>+'[2]Feb 2024'!$I$54</f>
        <v>192</v>
      </c>
      <c r="G22" s="190">
        <f>+'[2]Mar 2024'!$I$54</f>
        <v>181</v>
      </c>
      <c r="H22" s="190">
        <f>+'[2]Apr 2024'!$I$54</f>
        <v>174</v>
      </c>
      <c r="I22" s="190">
        <f>+'[2]May 2024'!$I$57</f>
        <v>200</v>
      </c>
      <c r="J22" s="190">
        <f>+'[2]Jun 2024'!$I$57</f>
        <v>158</v>
      </c>
      <c r="K22" s="190">
        <f>+'[2]Jul 2024'!$I$57</f>
        <v>188</v>
      </c>
      <c r="L22" s="190">
        <f>+'[2]Aug 2024'!$I$57</f>
        <v>156</v>
      </c>
      <c r="M22" s="190">
        <f>+'[2]Sep 2024'!$I$57</f>
        <v>171</v>
      </c>
      <c r="N22" s="211">
        <f>SUM(B22:M22)</f>
        <v>2176</v>
      </c>
    </row>
    <row r="23" spans="1:14" x14ac:dyDescent="0.2">
      <c r="A23" s="5" t="s">
        <v>103</v>
      </c>
      <c r="B23" s="182">
        <f>+'[3]OCT 2023'!$I$66</f>
        <v>100</v>
      </c>
      <c r="C23" s="182">
        <f>+'[3]NOV 2023'!$I$68</f>
        <v>124</v>
      </c>
      <c r="D23" s="182">
        <f>+'[3]DEC 2023'!$I$68</f>
        <v>89</v>
      </c>
      <c r="E23" s="182">
        <f>+'[3]JAN 2024'!$I$68</f>
        <v>91</v>
      </c>
      <c r="F23" s="182">
        <f>+'[3]FEB 2024'!$I$68</f>
        <v>168</v>
      </c>
      <c r="G23" s="182">
        <f>+'[3]MAR 2024'!$I$68</f>
        <v>97</v>
      </c>
      <c r="H23" s="182">
        <f>+'[4]APR 2024'!$I$68</f>
        <v>121</v>
      </c>
      <c r="I23" s="182">
        <f>+'[4]MAY 2024'!$I$71</f>
        <v>126</v>
      </c>
      <c r="J23" s="182">
        <f>+'[4]JUN 2024'!$I$71</f>
        <v>108</v>
      </c>
      <c r="K23" s="182">
        <f>+'[4]JUL 2024'!$I$71</f>
        <v>123</v>
      </c>
      <c r="L23" s="182">
        <f>+'[4]AUG 2024'!$I$72</f>
        <v>106</v>
      </c>
      <c r="M23" s="182">
        <f>+'[4]SEP 2024'!$I$71</f>
        <v>120</v>
      </c>
      <c r="N23" s="182">
        <f>SUM(B23:M23)</f>
        <v>1373</v>
      </c>
    </row>
    <row r="24" spans="1:14" x14ac:dyDescent="0.2">
      <c r="A24" s="5" t="s">
        <v>24</v>
      </c>
      <c r="B24" s="182">
        <f>+'[5]OCT 2023'!$I$68</f>
        <v>384</v>
      </c>
      <c r="C24" s="182">
        <f>+'[5]NOV 2023'!$I$65</f>
        <v>470</v>
      </c>
      <c r="D24" s="182">
        <f>+'[5]DEC 2023'!$I$65</f>
        <v>430</v>
      </c>
      <c r="E24" s="182">
        <f>+'[5]JAN 2024'!$I$65</f>
        <v>440</v>
      </c>
      <c r="F24" s="182">
        <f>+'[5]FEB 2024'!$I$65</f>
        <v>401</v>
      </c>
      <c r="G24" s="182">
        <f>+'[5]MAR 2024'!$I$65</f>
        <v>411</v>
      </c>
      <c r="H24" s="182">
        <f>+'[5]APR 2024'!$I$65</f>
        <v>461</v>
      </c>
      <c r="I24" s="182">
        <f>+'[5]MAY 2024'!$I$60</f>
        <v>487</v>
      </c>
      <c r="J24" s="182">
        <f>+'[5]JUN 2024'!$I$60</f>
        <v>374</v>
      </c>
      <c r="K24" s="182">
        <f>+'[5]JUL 2024'!$I$60</f>
        <v>418</v>
      </c>
      <c r="L24" s="182">
        <f>+'[5]AUG 2024'!$I$60</f>
        <v>411</v>
      </c>
      <c r="M24" s="182">
        <f>+'[5]SEP 2024'!$I$60</f>
        <v>401</v>
      </c>
      <c r="N24" s="182">
        <f>SUM(B24:M24)</f>
        <v>5088</v>
      </c>
    </row>
    <row r="25" spans="1:14" x14ac:dyDescent="0.2">
      <c r="A25" s="5" t="s">
        <v>1</v>
      </c>
      <c r="B25" s="182">
        <f>+'[6]OCT 2023'!$I$69</f>
        <v>74</v>
      </c>
      <c r="C25" s="182">
        <f>+'[6]NOV 2023'!$I$72</f>
        <v>71</v>
      </c>
      <c r="D25" s="182">
        <f>+'[6]DEC 2023'!$I$71</f>
        <v>83</v>
      </c>
      <c r="E25" s="182">
        <f>+'[6]JAN 2024'!$I$71</f>
        <v>85</v>
      </c>
      <c r="F25" s="182">
        <f>+'[6]FEB 2024'!$I$71</f>
        <v>95</v>
      </c>
      <c r="G25" s="182">
        <f>+'[6]MAR 2024'!$I$71</f>
        <v>79</v>
      </c>
      <c r="H25" s="182">
        <f>+'[6]APR 2024'!$I$71</f>
        <v>108</v>
      </c>
      <c r="I25" s="182">
        <f>+'[6]MAY 2024'!$I$69</f>
        <v>99</v>
      </c>
      <c r="J25" s="182">
        <f>+'[6]JUN 2024'!$I$69</f>
        <v>107</v>
      </c>
      <c r="K25" s="182">
        <f>+'[6]JUL 2024'!$I$69</f>
        <v>103</v>
      </c>
      <c r="L25" s="182">
        <f>+'[6]AUG 2024'!$I$68</f>
        <v>107</v>
      </c>
      <c r="M25" s="182">
        <f>+'[6]SEP 2024'!$I$69</f>
        <v>89</v>
      </c>
      <c r="N25" s="182">
        <f>SUM(B25:M25)</f>
        <v>1100</v>
      </c>
    </row>
    <row r="26" spans="1:14" x14ac:dyDescent="0.2">
      <c r="A26" s="5"/>
      <c r="B26" s="182"/>
      <c r="C26" s="182"/>
      <c r="D26" s="182"/>
      <c r="E26" s="182"/>
      <c r="F26" s="182"/>
      <c r="G26" s="182"/>
      <c r="H26" s="182"/>
      <c r="I26" s="182"/>
      <c r="J26" s="182"/>
      <c r="K26" s="182"/>
      <c r="L26" s="182"/>
      <c r="M26" s="182"/>
      <c r="N26" s="182"/>
    </row>
    <row r="27" spans="1:14" x14ac:dyDescent="0.2">
      <c r="A27" s="6" t="s">
        <v>7</v>
      </c>
      <c r="B27" s="182">
        <f>SUM(B22:B26)</f>
        <v>744</v>
      </c>
      <c r="C27" s="182">
        <f>SUM(C22:C25)</f>
        <v>846</v>
      </c>
      <c r="D27" s="182">
        <f>SUM(D22:D26)</f>
        <v>798</v>
      </c>
      <c r="E27" s="182">
        <f>SUM(E22:E26)</f>
        <v>809</v>
      </c>
      <c r="F27" s="182">
        <f>SUM(F22:F26)</f>
        <v>856</v>
      </c>
      <c r="G27" s="182">
        <f>SUM(G22:G26)</f>
        <v>768</v>
      </c>
      <c r="H27" s="182">
        <f t="shared" ref="H27" si="10">SUM(H22:H26)</f>
        <v>864</v>
      </c>
      <c r="I27" s="182">
        <f t="shared" ref="I27:N27" si="11">SUM(I21:I26)</f>
        <v>988</v>
      </c>
      <c r="J27" s="182">
        <f>SUM(J21:J26)</f>
        <v>812</v>
      </c>
      <c r="K27" s="182">
        <f>SUM(K21:K26)</f>
        <v>873</v>
      </c>
      <c r="L27" s="182">
        <f>SUM(L21:L26)</f>
        <v>845</v>
      </c>
      <c r="M27" s="182">
        <f>SUM(M21:M26)</f>
        <v>822</v>
      </c>
      <c r="N27" s="182">
        <f t="shared" si="11"/>
        <v>9813</v>
      </c>
    </row>
    <row r="28" spans="1:14" ht="16.350000000000001" customHeight="1" x14ac:dyDescent="0.2">
      <c r="A28" s="124"/>
      <c r="B28" s="124"/>
      <c r="C28" s="124"/>
      <c r="D28" s="124"/>
      <c r="E28" s="124"/>
      <c r="F28" s="124"/>
      <c r="G28" s="124"/>
      <c r="H28" s="124"/>
      <c r="I28" s="124"/>
      <c r="J28" s="124"/>
      <c r="K28" s="124"/>
      <c r="L28" s="124"/>
      <c r="M28" s="124"/>
      <c r="N28" s="124"/>
    </row>
    <row r="29" spans="1:14" x14ac:dyDescent="0.2">
      <c r="A29" s="16" t="s">
        <v>20</v>
      </c>
      <c r="B29" s="183" t="s">
        <v>86</v>
      </c>
      <c r="C29" s="183" t="s">
        <v>87</v>
      </c>
      <c r="D29" s="183" t="s">
        <v>88</v>
      </c>
      <c r="E29" s="183" t="s">
        <v>89</v>
      </c>
      <c r="F29" s="183" t="s">
        <v>97</v>
      </c>
      <c r="G29" s="183" t="s">
        <v>90</v>
      </c>
      <c r="H29" s="183" t="s">
        <v>91</v>
      </c>
      <c r="I29" s="183" t="s">
        <v>92</v>
      </c>
      <c r="J29" s="183" t="s">
        <v>93</v>
      </c>
      <c r="K29" s="183" t="s">
        <v>94</v>
      </c>
      <c r="L29" s="183" t="s">
        <v>95</v>
      </c>
      <c r="M29" s="183" t="s">
        <v>96</v>
      </c>
      <c r="N29" s="4" t="s">
        <v>0</v>
      </c>
    </row>
    <row r="30" spans="1:14" x14ac:dyDescent="0.2">
      <c r="A30" s="10" t="s">
        <v>8</v>
      </c>
      <c r="B30" s="183"/>
      <c r="C30" s="183"/>
      <c r="D30" s="183"/>
      <c r="E30" s="183"/>
      <c r="F30" s="183"/>
      <c r="G30" s="183"/>
      <c r="H30" s="183"/>
      <c r="I30" s="210">
        <f>I21/I27</f>
        <v>7.6923076923076927E-2</v>
      </c>
      <c r="J30" s="210">
        <f t="shared" ref="J30:N30" si="12">J21/J27</f>
        <v>8.0049261083743842E-2</v>
      </c>
      <c r="K30" s="210">
        <f t="shared" si="12"/>
        <v>4.6964490263459335E-2</v>
      </c>
      <c r="L30" s="210">
        <f t="shared" si="12"/>
        <v>7.6923076923076927E-2</v>
      </c>
      <c r="M30" s="210">
        <f t="shared" si="12"/>
        <v>4.9878345498783457E-2</v>
      </c>
      <c r="N30" s="210">
        <f t="shared" si="12"/>
        <v>7.7448282890043817E-3</v>
      </c>
    </row>
    <row r="31" spans="1:14" x14ac:dyDescent="0.2">
      <c r="A31" s="5" t="s">
        <v>9</v>
      </c>
      <c r="B31" s="40">
        <f t="shared" ref="B31:N31" si="13">B22/B27</f>
        <v>0.25</v>
      </c>
      <c r="C31" s="41">
        <f t="shared" si="13"/>
        <v>0.21394799054373523</v>
      </c>
      <c r="D31" s="41">
        <f t="shared" si="13"/>
        <v>0.24561403508771928</v>
      </c>
      <c r="E31" s="41">
        <f t="shared" si="13"/>
        <v>0.23856613102595797</v>
      </c>
      <c r="F31" s="41">
        <f t="shared" si="13"/>
        <v>0.22429906542056074</v>
      </c>
      <c r="G31" s="41">
        <f t="shared" si="13"/>
        <v>0.23567708333333334</v>
      </c>
      <c r="H31" s="41">
        <f t="shared" si="13"/>
        <v>0.2013888888888889</v>
      </c>
      <c r="I31" s="41">
        <f t="shared" si="13"/>
        <v>0.20242914979757085</v>
      </c>
      <c r="J31" s="41">
        <f t="shared" si="13"/>
        <v>0.19458128078817735</v>
      </c>
      <c r="K31" s="41">
        <f t="shared" si="13"/>
        <v>0.21534936998854526</v>
      </c>
      <c r="L31" s="41">
        <f t="shared" si="13"/>
        <v>0.18461538461538463</v>
      </c>
      <c r="M31" s="41">
        <f t="shared" si="13"/>
        <v>0.20802919708029197</v>
      </c>
      <c r="N31" s="41">
        <f t="shared" si="13"/>
        <v>0.22174666259044126</v>
      </c>
    </row>
    <row r="32" spans="1:14" x14ac:dyDescent="0.2">
      <c r="A32" s="5" t="s">
        <v>103</v>
      </c>
      <c r="B32" s="40">
        <f t="shared" ref="B32:N32" si="14">B23/B27</f>
        <v>0.13440860215053763</v>
      </c>
      <c r="C32" s="40">
        <f t="shared" si="14"/>
        <v>0.14657210401891252</v>
      </c>
      <c r="D32" s="40">
        <f t="shared" si="14"/>
        <v>0.11152882205513784</v>
      </c>
      <c r="E32" s="40">
        <f t="shared" si="14"/>
        <v>0.11248454882571075</v>
      </c>
      <c r="F32" s="40">
        <f t="shared" si="14"/>
        <v>0.19626168224299065</v>
      </c>
      <c r="G32" s="40">
        <f t="shared" si="14"/>
        <v>0.12630208333333334</v>
      </c>
      <c r="H32" s="40">
        <f t="shared" si="14"/>
        <v>0.14004629629629631</v>
      </c>
      <c r="I32" s="40">
        <f t="shared" si="14"/>
        <v>0.12753036437246965</v>
      </c>
      <c r="J32" s="40">
        <f t="shared" si="14"/>
        <v>0.13300492610837439</v>
      </c>
      <c r="K32" s="40">
        <f t="shared" si="14"/>
        <v>0.14089347079037801</v>
      </c>
      <c r="L32" s="40">
        <f t="shared" si="14"/>
        <v>0.12544378698224853</v>
      </c>
      <c r="M32" s="40">
        <f t="shared" si="14"/>
        <v>0.145985401459854</v>
      </c>
      <c r="N32" s="40">
        <f t="shared" si="14"/>
        <v>0.13991643737898707</v>
      </c>
    </row>
    <row r="33" spans="1:14" x14ac:dyDescent="0.2">
      <c r="A33" s="5" t="s">
        <v>24</v>
      </c>
      <c r="B33" s="40">
        <f t="shared" ref="B33:N33" si="15">B24/B27</f>
        <v>0.5161290322580645</v>
      </c>
      <c r="C33" s="40">
        <f t="shared" si="15"/>
        <v>0.55555555555555558</v>
      </c>
      <c r="D33" s="40">
        <f t="shared" si="15"/>
        <v>0.53884711779448624</v>
      </c>
      <c r="E33" s="40">
        <f t="shared" si="15"/>
        <v>0.54388133498145863</v>
      </c>
      <c r="F33" s="40">
        <f t="shared" si="15"/>
        <v>0.46845794392523366</v>
      </c>
      <c r="G33" s="40">
        <f t="shared" si="15"/>
        <v>0.53515625</v>
      </c>
      <c r="H33" s="40">
        <f t="shared" si="15"/>
        <v>0.53356481481481477</v>
      </c>
      <c r="I33" s="40">
        <f t="shared" si="15"/>
        <v>0.49291497975708504</v>
      </c>
      <c r="J33" s="40">
        <f t="shared" si="15"/>
        <v>0.4605911330049261</v>
      </c>
      <c r="K33" s="40">
        <f t="shared" si="15"/>
        <v>0.47880870561282934</v>
      </c>
      <c r="L33" s="40">
        <f t="shared" si="15"/>
        <v>0.4863905325443787</v>
      </c>
      <c r="M33" s="40">
        <f t="shared" si="15"/>
        <v>0.48783454987834551</v>
      </c>
      <c r="N33" s="40">
        <f t="shared" si="15"/>
        <v>0.51849587282176701</v>
      </c>
    </row>
    <row r="34" spans="1:14" x14ac:dyDescent="0.2">
      <c r="A34" s="9" t="s">
        <v>1</v>
      </c>
      <c r="B34" s="40">
        <f t="shared" ref="B34:N34" si="16">B25/B27</f>
        <v>9.9462365591397844E-2</v>
      </c>
      <c r="C34" s="40">
        <f t="shared" si="16"/>
        <v>8.3924349881796687E-2</v>
      </c>
      <c r="D34" s="40">
        <f t="shared" si="16"/>
        <v>0.10401002506265664</v>
      </c>
      <c r="E34" s="40">
        <f t="shared" si="16"/>
        <v>0.10506798516687268</v>
      </c>
      <c r="F34" s="40">
        <f t="shared" si="16"/>
        <v>0.11098130841121495</v>
      </c>
      <c r="G34" s="40">
        <f t="shared" si="16"/>
        <v>0.10286458333333333</v>
      </c>
      <c r="H34" s="40">
        <f t="shared" si="16"/>
        <v>0.125</v>
      </c>
      <c r="I34" s="40">
        <f t="shared" si="16"/>
        <v>0.10020242914979757</v>
      </c>
      <c r="J34" s="40">
        <f t="shared" si="16"/>
        <v>0.13177339901477833</v>
      </c>
      <c r="K34" s="40">
        <f t="shared" si="16"/>
        <v>0.11798396334478808</v>
      </c>
      <c r="L34" s="40">
        <f t="shared" si="16"/>
        <v>0.12662721893491125</v>
      </c>
      <c r="M34" s="40">
        <f t="shared" si="16"/>
        <v>0.10827250608272507</v>
      </c>
      <c r="N34" s="40">
        <f t="shared" si="16"/>
        <v>0.11209619891980027</v>
      </c>
    </row>
    <row r="35" spans="1:14" x14ac:dyDescent="0.2">
      <c r="A35" s="9"/>
      <c r="B35" s="40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</row>
    <row r="36" spans="1:14" x14ac:dyDescent="0.2">
      <c r="A36" s="5" t="s">
        <v>13</v>
      </c>
      <c r="B36" s="41">
        <f>SUM(B31:B35)</f>
        <v>1</v>
      </c>
      <c r="C36" s="41">
        <f>SUM(C31:C35)</f>
        <v>1</v>
      </c>
      <c r="D36" s="41">
        <f>SUM(D31:D35)</f>
        <v>1</v>
      </c>
      <c r="E36" s="41">
        <f>SUM(E31:E35)</f>
        <v>1</v>
      </c>
      <c r="F36" s="41">
        <f>SUM(F31:F35)</f>
        <v>1</v>
      </c>
      <c r="G36" s="41">
        <f t="shared" ref="G36:H36" si="17">SUM(G31:G35)</f>
        <v>1</v>
      </c>
      <c r="H36" s="41">
        <f t="shared" si="17"/>
        <v>1</v>
      </c>
      <c r="I36" s="41">
        <f t="shared" ref="I36:N36" si="18">SUM(I30:I35)</f>
        <v>1</v>
      </c>
      <c r="J36" s="41">
        <f>SUM(J30:J35)</f>
        <v>1</v>
      </c>
      <c r="K36" s="41">
        <f>SUM(K30:K35)</f>
        <v>1</v>
      </c>
      <c r="L36" s="41">
        <f>SUM(L30:L35)</f>
        <v>1</v>
      </c>
      <c r="M36" s="41">
        <f>SUM(M30:M35)</f>
        <v>1</v>
      </c>
      <c r="N36" s="41">
        <f t="shared" si="18"/>
        <v>1</v>
      </c>
    </row>
    <row r="37" spans="1:14" ht="12" customHeight="1" x14ac:dyDescent="0.2">
      <c r="A37" s="125"/>
      <c r="B37" s="125"/>
      <c r="C37" s="125"/>
      <c r="D37" s="125"/>
      <c r="E37" s="125"/>
      <c r="F37" s="125"/>
      <c r="G37" s="125"/>
      <c r="H37" s="125"/>
      <c r="I37" s="125"/>
      <c r="J37" s="125"/>
      <c r="K37" s="125"/>
      <c r="L37" s="125"/>
      <c r="M37" s="125"/>
      <c r="N37" s="125"/>
    </row>
    <row r="38" spans="1:14" ht="16.350000000000001" customHeight="1" x14ac:dyDescent="0.2">
      <c r="A38" s="16" t="s">
        <v>10</v>
      </c>
      <c r="B38" s="183" t="s">
        <v>86</v>
      </c>
      <c r="C38" s="183" t="s">
        <v>87</v>
      </c>
      <c r="D38" s="183" t="s">
        <v>88</v>
      </c>
      <c r="E38" s="183" t="s">
        <v>89</v>
      </c>
      <c r="F38" s="183" t="s">
        <v>97</v>
      </c>
      <c r="G38" s="183" t="s">
        <v>90</v>
      </c>
      <c r="H38" s="183" t="s">
        <v>91</v>
      </c>
      <c r="I38" s="183" t="s">
        <v>92</v>
      </c>
      <c r="J38" s="183" t="s">
        <v>93</v>
      </c>
      <c r="K38" s="183" t="s">
        <v>94</v>
      </c>
      <c r="L38" s="183" t="s">
        <v>95</v>
      </c>
      <c r="M38" s="183" t="s">
        <v>96</v>
      </c>
      <c r="N38" s="4" t="s">
        <v>0</v>
      </c>
    </row>
    <row r="39" spans="1:14" ht="13.95" customHeight="1" x14ac:dyDescent="0.2">
      <c r="A39" s="16"/>
      <c r="B39" s="183"/>
      <c r="C39" s="183"/>
      <c r="D39" s="183"/>
      <c r="E39" s="183"/>
      <c r="F39" s="183"/>
      <c r="G39" s="183"/>
      <c r="H39" s="183"/>
      <c r="I39" s="162">
        <f>I3/I21</f>
        <v>386.01315789473682</v>
      </c>
      <c r="J39" s="162">
        <f t="shared" ref="J39:M39" si="19">J3/J21</f>
        <v>386.86153846153849</v>
      </c>
      <c r="K39" s="162">
        <f t="shared" si="19"/>
        <v>381</v>
      </c>
      <c r="L39" s="162">
        <f t="shared" si="19"/>
        <v>381</v>
      </c>
      <c r="M39" s="162">
        <f t="shared" si="19"/>
        <v>381</v>
      </c>
      <c r="N39" s="162">
        <f>N3/N21</f>
        <v>1453.8157894736842</v>
      </c>
    </row>
    <row r="40" spans="1:14" x14ac:dyDescent="0.2">
      <c r="A40" s="5" t="s">
        <v>9</v>
      </c>
      <c r="B40" s="161">
        <f t="shared" ref="B40:H43" si="20">B4/B22</f>
        <v>391.05118279569894</v>
      </c>
      <c r="C40" s="161">
        <f t="shared" si="20"/>
        <v>388.96</v>
      </c>
      <c r="D40" s="161">
        <f t="shared" si="20"/>
        <v>390.94448979591834</v>
      </c>
      <c r="E40" s="161">
        <f t="shared" si="20"/>
        <v>392.99067357512951</v>
      </c>
      <c r="F40" s="162">
        <f t="shared" si="20"/>
        <v>388.96000000000004</v>
      </c>
      <c r="G40" s="162">
        <f t="shared" si="20"/>
        <v>388.96</v>
      </c>
      <c r="H40" s="162">
        <f t="shared" si="20"/>
        <v>393.43080459770118</v>
      </c>
      <c r="I40" s="162">
        <f>I4/I22</f>
        <v>396.73919999999998</v>
      </c>
      <c r="J40" s="162">
        <f t="shared" ref="J40:M43" si="21">J4/J22</f>
        <v>393.88354430379746</v>
      </c>
      <c r="K40" s="162">
        <f t="shared" si="21"/>
        <v>391.02893617021277</v>
      </c>
      <c r="L40" s="162">
        <f t="shared" si="21"/>
        <v>388.96000000000004</v>
      </c>
      <c r="M40" s="162">
        <f t="shared" si="21"/>
        <v>388.96000000000004</v>
      </c>
      <c r="N40" s="162">
        <f>N4/N22</f>
        <v>391.28375000000005</v>
      </c>
    </row>
    <row r="41" spans="1:14" x14ac:dyDescent="0.2">
      <c r="A41" s="5" t="s">
        <v>103</v>
      </c>
      <c r="B41" s="135">
        <f t="shared" si="20"/>
        <v>312</v>
      </c>
      <c r="C41" s="135">
        <f t="shared" si="20"/>
        <v>314.51612903225805</v>
      </c>
      <c r="D41" s="135">
        <f t="shared" si="20"/>
        <v>319.01123595505618</v>
      </c>
      <c r="E41" s="135">
        <f t="shared" si="20"/>
        <v>315.42857142857144</v>
      </c>
      <c r="F41" s="135">
        <f t="shared" si="20"/>
        <v>312</v>
      </c>
      <c r="G41" s="135">
        <f t="shared" si="20"/>
        <v>312</v>
      </c>
      <c r="H41" s="135">
        <f t="shared" si="20"/>
        <v>314.57851239669424</v>
      </c>
      <c r="I41" s="135">
        <f>I5/I23</f>
        <v>312</v>
      </c>
      <c r="J41" s="135">
        <f t="shared" si="21"/>
        <v>312</v>
      </c>
      <c r="K41" s="135">
        <f t="shared" si="21"/>
        <v>312</v>
      </c>
      <c r="L41" s="135">
        <f t="shared" si="21"/>
        <v>312</v>
      </c>
      <c r="M41" s="135">
        <f t="shared" si="21"/>
        <v>312</v>
      </c>
      <c r="N41" s="135">
        <f>N5/N23</f>
        <v>313.13619810633651</v>
      </c>
    </row>
    <row r="42" spans="1:14" x14ac:dyDescent="0.2">
      <c r="A42" s="5" t="s">
        <v>24</v>
      </c>
      <c r="B42" s="135">
        <f t="shared" si="20"/>
        <v>388.34999999999997</v>
      </c>
      <c r="C42" s="135">
        <f t="shared" si="20"/>
        <v>390.82882978723404</v>
      </c>
      <c r="D42" s="135">
        <f t="shared" si="20"/>
        <v>391.05941860465111</v>
      </c>
      <c r="E42" s="135">
        <f t="shared" si="20"/>
        <v>389.23261363636362</v>
      </c>
      <c r="F42" s="135">
        <f t="shared" si="20"/>
        <v>389.31845386533666</v>
      </c>
      <c r="G42" s="135">
        <f t="shared" si="20"/>
        <v>388.35</v>
      </c>
      <c r="H42" s="135">
        <f t="shared" si="20"/>
        <v>388.35</v>
      </c>
      <c r="I42" s="135">
        <f>I6/I24</f>
        <v>389.14743326488701</v>
      </c>
      <c r="J42" s="135">
        <f t="shared" si="21"/>
        <v>389.38836898395721</v>
      </c>
      <c r="K42" s="135">
        <f t="shared" si="21"/>
        <v>390.20813397129189</v>
      </c>
      <c r="L42" s="135">
        <f t="shared" si="21"/>
        <v>391.18467153284672</v>
      </c>
      <c r="M42" s="135">
        <f t="shared" si="21"/>
        <v>390.28690773067331</v>
      </c>
      <c r="N42" s="135">
        <f>N6/N24</f>
        <v>389.64755306603774</v>
      </c>
    </row>
    <row r="43" spans="1:14" x14ac:dyDescent="0.2">
      <c r="A43" s="5" t="s">
        <v>1</v>
      </c>
      <c r="B43" s="135">
        <f t="shared" si="20"/>
        <v>312</v>
      </c>
      <c r="C43" s="135">
        <f t="shared" si="20"/>
        <v>312</v>
      </c>
      <c r="D43" s="135">
        <f t="shared" si="20"/>
        <v>312</v>
      </c>
      <c r="E43" s="135">
        <f t="shared" si="20"/>
        <v>312</v>
      </c>
      <c r="F43" s="135">
        <f t="shared" si="20"/>
        <v>312</v>
      </c>
      <c r="G43" s="135">
        <f t="shared" si="20"/>
        <v>315.94936708860757</v>
      </c>
      <c r="H43" s="135">
        <f t="shared" si="20"/>
        <v>312</v>
      </c>
      <c r="I43" s="135">
        <f>I7/I25</f>
        <v>312</v>
      </c>
      <c r="J43" s="135">
        <f t="shared" si="21"/>
        <v>312</v>
      </c>
      <c r="K43" s="135">
        <f t="shared" si="21"/>
        <v>312</v>
      </c>
      <c r="L43" s="135">
        <f t="shared" si="21"/>
        <v>312</v>
      </c>
      <c r="M43" s="135">
        <f t="shared" si="21"/>
        <v>315.50561797752812</v>
      </c>
      <c r="N43" s="135">
        <f>N7/N25</f>
        <v>312.56727272727272</v>
      </c>
    </row>
    <row r="44" spans="1:14" x14ac:dyDescent="0.2">
      <c r="A44" s="5"/>
      <c r="B44" s="162"/>
      <c r="C44" s="162"/>
      <c r="D44" s="162"/>
      <c r="E44" s="162"/>
      <c r="F44" s="162"/>
      <c r="G44" s="162"/>
      <c r="H44" s="162"/>
      <c r="I44" s="162"/>
      <c r="J44" s="162"/>
      <c r="K44" s="162"/>
      <c r="L44" s="162"/>
      <c r="M44" s="162"/>
      <c r="N44" s="162"/>
    </row>
    <row r="45" spans="1:14" s="13" customFormat="1" x14ac:dyDescent="0.2">
      <c r="A45" s="16" t="s">
        <v>10</v>
      </c>
      <c r="B45" s="135">
        <f t="shared" ref="B45:N45" si="22">B9/B27</f>
        <v>371.16924731182792</v>
      </c>
      <c r="C45" s="135">
        <f t="shared" si="22"/>
        <v>372.62802600472816</v>
      </c>
      <c r="D45" s="135">
        <f t="shared" si="22"/>
        <v>374.77276942355888</v>
      </c>
      <c r="E45" s="135">
        <f t="shared" si="22"/>
        <v>373.71266996291718</v>
      </c>
      <c r="F45" s="135">
        <f t="shared" si="22"/>
        <v>365.48250000000002</v>
      </c>
      <c r="G45" s="135">
        <f t="shared" si="22"/>
        <v>371.4031380208333</v>
      </c>
      <c r="H45" s="135">
        <f t="shared" si="22"/>
        <v>369.49804398148149</v>
      </c>
      <c r="I45" s="135">
        <f t="shared" si="22"/>
        <v>372.87412955465589</v>
      </c>
      <c r="J45" s="135">
        <f t="shared" si="22"/>
        <v>369.5700123152709</v>
      </c>
      <c r="K45" s="135">
        <f>K9/K27</f>
        <v>369.70611683848796</v>
      </c>
      <c r="L45" s="135">
        <f t="shared" si="22"/>
        <v>370.03036686390539</v>
      </c>
      <c r="M45" s="135">
        <f>M9/M27</f>
        <v>370.0221532846715</v>
      </c>
      <c r="N45" s="135">
        <f t="shared" si="22"/>
        <v>367.64701824110875</v>
      </c>
    </row>
  </sheetData>
  <pageMargins left="0.5" right="0.5" top="0.5" bottom="0.5" header="0.25" footer="0.25"/>
  <pageSetup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840B4E-54C5-42C6-A536-75BB6863DEBA}">
  <dimension ref="A1:N25"/>
  <sheetViews>
    <sheetView topLeftCell="B1" zoomScale="115" zoomScaleNormal="115" workbookViewId="0">
      <selection activeCell="I31" sqref="I31"/>
    </sheetView>
  </sheetViews>
  <sheetFormatPr defaultColWidth="9.33203125" defaultRowHeight="10.199999999999999" x14ac:dyDescent="0.2"/>
  <cols>
    <col min="1" max="1" width="12.6640625" style="1" customWidth="1"/>
    <col min="2" max="2" width="10.6640625" style="1" bestFit="1" customWidth="1"/>
    <col min="3" max="3" width="12" style="1" bestFit="1" customWidth="1"/>
    <col min="4" max="6" width="10.6640625" style="1" bestFit="1" customWidth="1"/>
    <col min="7" max="8" width="10" style="1" bestFit="1" customWidth="1"/>
    <col min="9" max="9" width="12.33203125" style="1" bestFit="1" customWidth="1"/>
    <col min="10" max="10" width="9.6640625" style="1" bestFit="1" customWidth="1"/>
    <col min="11" max="12" width="10.5546875" style="1" bestFit="1" customWidth="1"/>
    <col min="13" max="13" width="9.6640625" style="1" bestFit="1" customWidth="1"/>
    <col min="14" max="14" width="12" style="1" bestFit="1" customWidth="1"/>
    <col min="15" max="16384" width="9.33203125" style="1"/>
  </cols>
  <sheetData>
    <row r="1" spans="1:14" ht="14.1" customHeight="1" x14ac:dyDescent="0.2">
      <c r="A1" s="100" t="s">
        <v>70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</row>
    <row r="2" spans="1:14" ht="18" customHeight="1" x14ac:dyDescent="0.2">
      <c r="A2" s="17" t="s">
        <v>14</v>
      </c>
      <c r="B2" s="183" t="s">
        <v>86</v>
      </c>
      <c r="C2" s="183" t="s">
        <v>87</v>
      </c>
      <c r="D2" s="183" t="s">
        <v>88</v>
      </c>
      <c r="E2" s="183" t="s">
        <v>89</v>
      </c>
      <c r="F2" s="183" t="s">
        <v>97</v>
      </c>
      <c r="G2" s="183" t="s">
        <v>90</v>
      </c>
      <c r="H2" s="183" t="s">
        <v>91</v>
      </c>
      <c r="I2" s="183" t="s">
        <v>92</v>
      </c>
      <c r="J2" s="183" t="s">
        <v>93</v>
      </c>
      <c r="K2" s="183" t="s">
        <v>94</v>
      </c>
      <c r="L2" s="183" t="s">
        <v>95</v>
      </c>
      <c r="M2" s="183" t="s">
        <v>96</v>
      </c>
      <c r="N2" s="4" t="s">
        <v>0</v>
      </c>
    </row>
    <row r="3" spans="1:14" x14ac:dyDescent="0.2">
      <c r="A3" s="5" t="s">
        <v>24</v>
      </c>
      <c r="B3" s="134">
        <f>+'[5]OCT 2023'!$J$72</f>
        <v>26147.040000000001</v>
      </c>
      <c r="C3" s="134">
        <f>+'[5]NOV 2023'!$J$69</f>
        <v>14449.68</v>
      </c>
      <c r="D3" s="134">
        <f>+'[5]DEC 2023'!$J$69</f>
        <v>15825.84</v>
      </c>
      <c r="E3" s="134">
        <f>+'[5]JAN 2024'!$J$69</f>
        <v>20986.44</v>
      </c>
      <c r="F3" s="134">
        <f>+'[5]FEB 2024'!$J$69</f>
        <v>20298.36</v>
      </c>
      <c r="G3" s="134">
        <f>+'[5]MAR 2024'!$J$69</f>
        <v>21330.48</v>
      </c>
      <c r="H3" s="134">
        <f>+'[5]APR 2024'!$J$69</f>
        <v>22362.6</v>
      </c>
      <c r="I3" s="134">
        <f>+'[5]MAY 2024'!$J$64</f>
        <v>24770.880000000001</v>
      </c>
      <c r="J3" s="134">
        <f>+'[5]JUN 2024'!$J$64</f>
        <v>16857.96</v>
      </c>
      <c r="K3" s="134">
        <f>+'[5]JUL 2024'!$J$64</f>
        <v>19954.32</v>
      </c>
      <c r="L3" s="134">
        <f>+'[5]AUG 2024'!$J$64</f>
        <v>12729.48</v>
      </c>
      <c r="M3" s="134">
        <f>+'[5]SEP 2024'!$J$64</f>
        <v>15825.84</v>
      </c>
      <c r="N3" s="135">
        <f>SUM(B3:M3)</f>
        <v>231538.92</v>
      </c>
    </row>
    <row r="4" spans="1:14" x14ac:dyDescent="0.2">
      <c r="A4" s="5"/>
      <c r="B4" s="135"/>
      <c r="C4" s="135"/>
      <c r="D4" s="135"/>
      <c r="E4" s="135"/>
      <c r="F4" s="135"/>
      <c r="G4" s="135"/>
      <c r="H4" s="134"/>
      <c r="I4" s="135"/>
      <c r="J4" s="135"/>
      <c r="K4" s="135"/>
      <c r="L4" s="135"/>
      <c r="M4" s="135"/>
      <c r="N4" s="135"/>
    </row>
    <row r="5" spans="1:14" x14ac:dyDescent="0.2">
      <c r="A5" s="6" t="s">
        <v>5</v>
      </c>
      <c r="B5" s="134">
        <f>SUM(B3:B4)</f>
        <v>26147.040000000001</v>
      </c>
      <c r="C5" s="135">
        <f>SUM(C3:C4)</f>
        <v>14449.68</v>
      </c>
      <c r="D5" s="134">
        <f t="shared" ref="D5:N5" si="0">SUM(D3:D4)</f>
        <v>15825.84</v>
      </c>
      <c r="E5" s="134">
        <f t="shared" si="0"/>
        <v>20986.44</v>
      </c>
      <c r="F5" s="134">
        <f t="shared" si="0"/>
        <v>20298.36</v>
      </c>
      <c r="G5" s="134">
        <f>SUM(G3:G4)</f>
        <v>21330.48</v>
      </c>
      <c r="H5" s="134">
        <f t="shared" si="0"/>
        <v>22362.6</v>
      </c>
      <c r="I5" s="135">
        <f>SUM(I3:I4)</f>
        <v>24770.880000000001</v>
      </c>
      <c r="J5" s="135">
        <f>SUM(J3:J4)</f>
        <v>16857.96</v>
      </c>
      <c r="K5" s="135">
        <f>SUM(K3:K4)</f>
        <v>19954.32</v>
      </c>
      <c r="L5" s="135">
        <f>SUM(L3:L4)</f>
        <v>12729.48</v>
      </c>
      <c r="M5" s="135">
        <f t="shared" si="0"/>
        <v>15825.84</v>
      </c>
      <c r="N5" s="135">
        <f t="shared" si="0"/>
        <v>231538.92</v>
      </c>
    </row>
    <row r="6" spans="1:14" ht="14.1" customHeight="1" x14ac:dyDescent="0.2">
      <c r="A6" s="125"/>
      <c r="B6" s="125"/>
      <c r="C6" s="125"/>
      <c r="D6" s="125"/>
      <c r="E6" s="125"/>
      <c r="F6" s="125"/>
      <c r="G6" s="125"/>
      <c r="H6" s="125"/>
      <c r="I6" s="125"/>
      <c r="J6" s="125"/>
      <c r="K6" s="125"/>
      <c r="L6" s="125"/>
      <c r="M6" s="125"/>
      <c r="N6" s="125"/>
    </row>
    <row r="7" spans="1:14" x14ac:dyDescent="0.2">
      <c r="A7" s="16" t="s">
        <v>6</v>
      </c>
      <c r="B7" s="183" t="s">
        <v>86</v>
      </c>
      <c r="C7" s="183" t="s">
        <v>87</v>
      </c>
      <c r="D7" s="183" t="s">
        <v>88</v>
      </c>
      <c r="E7" s="183" t="s">
        <v>89</v>
      </c>
      <c r="F7" s="183" t="s">
        <v>97</v>
      </c>
      <c r="G7" s="183" t="s">
        <v>90</v>
      </c>
      <c r="H7" s="183" t="s">
        <v>91</v>
      </c>
      <c r="I7" s="183" t="s">
        <v>92</v>
      </c>
      <c r="J7" s="183" t="s">
        <v>93</v>
      </c>
      <c r="K7" s="183" t="s">
        <v>94</v>
      </c>
      <c r="L7" s="183" t="s">
        <v>95</v>
      </c>
      <c r="M7" s="183" t="s">
        <v>96</v>
      </c>
      <c r="N7" s="4" t="s">
        <v>0</v>
      </c>
    </row>
    <row r="8" spans="1:14" x14ac:dyDescent="0.2">
      <c r="A8" s="5" t="s">
        <v>24</v>
      </c>
      <c r="B8" s="40">
        <f t="shared" ref="B8:N8" si="1">B3/B5</f>
        <v>1</v>
      </c>
      <c r="C8" s="40">
        <f t="shared" si="1"/>
        <v>1</v>
      </c>
      <c r="D8" s="40">
        <f t="shared" si="1"/>
        <v>1</v>
      </c>
      <c r="E8" s="40">
        <f t="shared" si="1"/>
        <v>1</v>
      </c>
      <c r="F8" s="40">
        <f t="shared" si="1"/>
        <v>1</v>
      </c>
      <c r="G8" s="40">
        <f t="shared" si="1"/>
        <v>1</v>
      </c>
      <c r="H8" s="40">
        <f t="shared" si="1"/>
        <v>1</v>
      </c>
      <c r="I8" s="40">
        <f t="shared" si="1"/>
        <v>1</v>
      </c>
      <c r="J8" s="40">
        <f t="shared" si="1"/>
        <v>1</v>
      </c>
      <c r="K8" s="40">
        <f t="shared" si="1"/>
        <v>1</v>
      </c>
      <c r="L8" s="40">
        <f t="shared" si="1"/>
        <v>1</v>
      </c>
      <c r="M8" s="40">
        <f t="shared" si="1"/>
        <v>1</v>
      </c>
      <c r="N8" s="40">
        <f t="shared" si="1"/>
        <v>1</v>
      </c>
    </row>
    <row r="9" spans="1:14" x14ac:dyDescent="0.2">
      <c r="A9" s="45" t="s">
        <v>13</v>
      </c>
      <c r="B9" s="51">
        <f t="shared" ref="B9:N9" si="2">SUM(B7:B8)</f>
        <v>1</v>
      </c>
      <c r="C9" s="51">
        <f t="shared" si="2"/>
        <v>1</v>
      </c>
      <c r="D9" s="51">
        <f t="shared" si="2"/>
        <v>1</v>
      </c>
      <c r="E9" s="51">
        <f t="shared" si="2"/>
        <v>1</v>
      </c>
      <c r="F9" s="51">
        <f t="shared" si="2"/>
        <v>1</v>
      </c>
      <c r="G9" s="51">
        <f t="shared" si="2"/>
        <v>1</v>
      </c>
      <c r="H9" s="51">
        <f t="shared" si="2"/>
        <v>1</v>
      </c>
      <c r="I9" s="51">
        <f t="shared" si="2"/>
        <v>1</v>
      </c>
      <c r="J9" s="51">
        <f t="shared" si="2"/>
        <v>1</v>
      </c>
      <c r="K9" s="51">
        <f t="shared" si="2"/>
        <v>1</v>
      </c>
      <c r="L9" s="51">
        <f t="shared" si="2"/>
        <v>1</v>
      </c>
      <c r="M9" s="51">
        <f t="shared" si="2"/>
        <v>1</v>
      </c>
      <c r="N9" s="49">
        <f t="shared" si="2"/>
        <v>1</v>
      </c>
    </row>
    <row r="11" spans="1:14" ht="15.6" customHeight="1" x14ac:dyDescent="0.2">
      <c r="A11" s="125"/>
      <c r="B11" s="125"/>
      <c r="C11" s="125"/>
      <c r="D11" s="125"/>
      <c r="E11" s="125"/>
      <c r="F11" s="125"/>
      <c r="G11" s="125"/>
      <c r="H11" s="125"/>
      <c r="I11" s="125"/>
      <c r="J11" s="125"/>
      <c r="K11" s="125"/>
      <c r="L11" s="125"/>
      <c r="M11" s="125"/>
      <c r="N11" s="125"/>
    </row>
    <row r="12" spans="1:14" x14ac:dyDescent="0.2">
      <c r="A12" s="16" t="s">
        <v>19</v>
      </c>
      <c r="B12" s="183" t="s">
        <v>86</v>
      </c>
      <c r="C12" s="183" t="s">
        <v>87</v>
      </c>
      <c r="D12" s="183" t="s">
        <v>88</v>
      </c>
      <c r="E12" s="183" t="s">
        <v>89</v>
      </c>
      <c r="F12" s="183" t="s">
        <v>97</v>
      </c>
      <c r="G12" s="183" t="s">
        <v>90</v>
      </c>
      <c r="H12" s="183" t="s">
        <v>91</v>
      </c>
      <c r="I12" s="183" t="s">
        <v>92</v>
      </c>
      <c r="J12" s="183" t="s">
        <v>93</v>
      </c>
      <c r="K12" s="183" t="s">
        <v>94</v>
      </c>
      <c r="L12" s="183" t="s">
        <v>95</v>
      </c>
      <c r="M12" s="183" t="s">
        <v>96</v>
      </c>
      <c r="N12" s="4" t="s">
        <v>0</v>
      </c>
    </row>
    <row r="13" spans="1:14" x14ac:dyDescent="0.2">
      <c r="A13" s="5" t="s">
        <v>24</v>
      </c>
      <c r="B13" s="182">
        <f>+'[5]OCT 2023'!$I$72</f>
        <v>75</v>
      </c>
      <c r="C13" s="182">
        <f>+'[5]NOV 2023'!$I$69</f>
        <v>42</v>
      </c>
      <c r="D13" s="182">
        <f>+'[5]DEC 2023'!$I$69</f>
        <v>46</v>
      </c>
      <c r="E13" s="182">
        <f>+'[5]JAN 2024'!$I$69</f>
        <v>60</v>
      </c>
      <c r="F13" s="182">
        <f>+'[5]FEB 2024'!$I$69</f>
        <v>59</v>
      </c>
      <c r="G13" s="182">
        <f>+'[5]MAR 2024'!$I$69</f>
        <v>62</v>
      </c>
      <c r="H13" s="182">
        <f>+'[5]APR 2024'!$I$69</f>
        <v>65</v>
      </c>
      <c r="I13" s="182">
        <f>+'[5]MAY 2024'!$I$64</f>
        <v>72</v>
      </c>
      <c r="J13" s="182">
        <f>+'[5]JUN 2024'!$I$64</f>
        <v>49</v>
      </c>
      <c r="K13" s="182">
        <f>+'[5]JUL 2024'!$I$64</f>
        <v>58</v>
      </c>
      <c r="L13" s="182">
        <f>+'[5]AUG 2024'!$I$64</f>
        <v>37</v>
      </c>
      <c r="M13" s="182">
        <f>+'[5]SEP 2024'!$I$64</f>
        <v>46</v>
      </c>
      <c r="N13" s="182">
        <f>SUM(B13:M13)</f>
        <v>671</v>
      </c>
    </row>
    <row r="14" spans="1:14" x14ac:dyDescent="0.2">
      <c r="A14" s="5"/>
      <c r="B14" s="182"/>
      <c r="C14" s="182"/>
      <c r="D14" s="182"/>
      <c r="E14" s="182"/>
      <c r="F14" s="182"/>
      <c r="G14" s="182"/>
      <c r="H14" s="182"/>
      <c r="I14" s="182"/>
      <c r="J14" s="182"/>
      <c r="K14" s="182"/>
      <c r="L14" s="182"/>
      <c r="M14" s="182"/>
      <c r="N14" s="182"/>
    </row>
    <row r="15" spans="1:14" x14ac:dyDescent="0.2">
      <c r="A15" s="6" t="s">
        <v>7</v>
      </c>
      <c r="B15" s="182">
        <f>SUM(B13:B14)</f>
        <v>75</v>
      </c>
      <c r="C15" s="182">
        <f>SUM(C13:C14)</f>
        <v>42</v>
      </c>
      <c r="D15" s="182">
        <f t="shared" ref="D15:N15" si="3">SUM(D13:D14)</f>
        <v>46</v>
      </c>
      <c r="E15" s="182">
        <f t="shared" si="3"/>
        <v>60</v>
      </c>
      <c r="F15" s="182">
        <f t="shared" si="3"/>
        <v>59</v>
      </c>
      <c r="G15" s="182">
        <f>SUM(G13:G14)</f>
        <v>62</v>
      </c>
      <c r="H15" s="182">
        <f>SUM(H13:H14)</f>
        <v>65</v>
      </c>
      <c r="I15" s="182">
        <f t="shared" si="3"/>
        <v>72</v>
      </c>
      <c r="J15" s="182">
        <f t="shared" si="3"/>
        <v>49</v>
      </c>
      <c r="K15" s="182">
        <f>SUM(K13:K14)</f>
        <v>58</v>
      </c>
      <c r="L15" s="182">
        <f t="shared" si="3"/>
        <v>37</v>
      </c>
      <c r="M15" s="182">
        <f t="shared" si="3"/>
        <v>46</v>
      </c>
      <c r="N15" s="182">
        <f t="shared" si="3"/>
        <v>671</v>
      </c>
    </row>
    <row r="16" spans="1:14" ht="17.100000000000001" customHeight="1" x14ac:dyDescent="0.2">
      <c r="A16" s="124"/>
      <c r="B16" s="124"/>
      <c r="C16" s="124"/>
      <c r="D16" s="124"/>
      <c r="E16" s="124"/>
      <c r="F16" s="124"/>
      <c r="G16" s="124"/>
      <c r="H16" s="124"/>
      <c r="I16" s="124"/>
      <c r="J16" s="124"/>
      <c r="K16" s="124"/>
      <c r="L16" s="124"/>
      <c r="M16" s="124"/>
      <c r="N16" s="124"/>
    </row>
    <row r="17" spans="1:14" x14ac:dyDescent="0.2">
      <c r="A17" s="16" t="s">
        <v>20</v>
      </c>
      <c r="B17" s="183" t="s">
        <v>86</v>
      </c>
      <c r="C17" s="183" t="s">
        <v>87</v>
      </c>
      <c r="D17" s="183" t="s">
        <v>88</v>
      </c>
      <c r="E17" s="183" t="s">
        <v>89</v>
      </c>
      <c r="F17" s="183" t="s">
        <v>97</v>
      </c>
      <c r="G17" s="183" t="s">
        <v>90</v>
      </c>
      <c r="H17" s="183" t="s">
        <v>91</v>
      </c>
      <c r="I17" s="183" t="s">
        <v>92</v>
      </c>
      <c r="J17" s="183" t="s">
        <v>93</v>
      </c>
      <c r="K17" s="183" t="s">
        <v>94</v>
      </c>
      <c r="L17" s="183" t="s">
        <v>95</v>
      </c>
      <c r="M17" s="183" t="s">
        <v>96</v>
      </c>
      <c r="N17" s="4" t="s">
        <v>0</v>
      </c>
    </row>
    <row r="18" spans="1:14" x14ac:dyDescent="0.2">
      <c r="A18" s="5" t="s">
        <v>24</v>
      </c>
      <c r="B18" s="40">
        <f t="shared" ref="B18:N18" si="4">B13/B15</f>
        <v>1</v>
      </c>
      <c r="C18" s="40">
        <f t="shared" si="4"/>
        <v>1</v>
      </c>
      <c r="D18" s="40">
        <f t="shared" si="4"/>
        <v>1</v>
      </c>
      <c r="E18" s="40">
        <f t="shared" si="4"/>
        <v>1</v>
      </c>
      <c r="F18" s="40">
        <f t="shared" si="4"/>
        <v>1</v>
      </c>
      <c r="G18" s="40">
        <f>G13/G15</f>
        <v>1</v>
      </c>
      <c r="H18" s="40">
        <f t="shared" si="4"/>
        <v>1</v>
      </c>
      <c r="I18" s="40">
        <f t="shared" si="4"/>
        <v>1</v>
      </c>
      <c r="J18" s="40">
        <f t="shared" si="4"/>
        <v>1</v>
      </c>
      <c r="K18" s="40">
        <f t="shared" si="4"/>
        <v>1</v>
      </c>
      <c r="L18" s="40">
        <f>L13/L15</f>
        <v>1</v>
      </c>
      <c r="M18" s="40">
        <f t="shared" si="4"/>
        <v>1</v>
      </c>
      <c r="N18" s="40">
        <f t="shared" si="4"/>
        <v>1</v>
      </c>
    </row>
    <row r="19" spans="1:14" x14ac:dyDescent="0.2">
      <c r="A19" s="9"/>
      <c r="B19" s="40"/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</row>
    <row r="20" spans="1:14" ht="12" customHeight="1" x14ac:dyDescent="0.2">
      <c r="A20" s="5" t="s">
        <v>13</v>
      </c>
      <c r="B20" s="41">
        <f>SUM(B18:B19)</f>
        <v>1</v>
      </c>
      <c r="C20" s="41">
        <f>SUM(C18:C19)</f>
        <v>1</v>
      </c>
      <c r="D20" s="41">
        <f t="shared" ref="D20:N20" si="5">SUM(D18:D19)</f>
        <v>1</v>
      </c>
      <c r="E20" s="41">
        <f t="shared" si="5"/>
        <v>1</v>
      </c>
      <c r="F20" s="41">
        <f t="shared" si="5"/>
        <v>1</v>
      </c>
      <c r="G20" s="41">
        <f>SUM(G18:G19)</f>
        <v>1</v>
      </c>
      <c r="H20" s="41">
        <f t="shared" si="5"/>
        <v>1</v>
      </c>
      <c r="I20" s="41">
        <f t="shared" si="5"/>
        <v>1</v>
      </c>
      <c r="J20" s="41">
        <f t="shared" si="5"/>
        <v>1</v>
      </c>
      <c r="K20" s="41">
        <f>SUM(K18:K19)</f>
        <v>1</v>
      </c>
      <c r="L20" s="41">
        <f t="shared" si="5"/>
        <v>1</v>
      </c>
      <c r="M20" s="41">
        <f t="shared" si="5"/>
        <v>1</v>
      </c>
      <c r="N20" s="41">
        <f t="shared" si="5"/>
        <v>1</v>
      </c>
    </row>
    <row r="21" spans="1:14" ht="14.1" customHeight="1" x14ac:dyDescent="0.2">
      <c r="A21" s="125"/>
      <c r="B21" s="125"/>
      <c r="C21" s="125"/>
      <c r="D21" s="125"/>
      <c r="E21" s="125"/>
      <c r="F21" s="125"/>
      <c r="G21" s="125"/>
      <c r="H21" s="125"/>
      <c r="I21" s="125"/>
      <c r="J21" s="125"/>
      <c r="K21" s="125"/>
      <c r="L21" s="125"/>
      <c r="M21" s="125"/>
      <c r="N21" s="125"/>
    </row>
    <row r="22" spans="1:14" x14ac:dyDescent="0.2">
      <c r="A22" s="16" t="s">
        <v>10</v>
      </c>
      <c r="B22" s="183" t="s">
        <v>86</v>
      </c>
      <c r="C22" s="183" t="s">
        <v>87</v>
      </c>
      <c r="D22" s="183" t="s">
        <v>88</v>
      </c>
      <c r="E22" s="183" t="s">
        <v>89</v>
      </c>
      <c r="F22" s="183" t="s">
        <v>97</v>
      </c>
      <c r="G22" s="183" t="s">
        <v>90</v>
      </c>
      <c r="H22" s="183" t="s">
        <v>91</v>
      </c>
      <c r="I22" s="183" t="s">
        <v>92</v>
      </c>
      <c r="J22" s="183" t="s">
        <v>93</v>
      </c>
      <c r="K22" s="183" t="s">
        <v>94</v>
      </c>
      <c r="L22" s="183" t="s">
        <v>95</v>
      </c>
      <c r="M22" s="183" t="s">
        <v>96</v>
      </c>
      <c r="N22" s="4" t="s">
        <v>0</v>
      </c>
    </row>
    <row r="23" spans="1:14" x14ac:dyDescent="0.2">
      <c r="A23" s="5" t="s">
        <v>24</v>
      </c>
      <c r="B23" s="135">
        <f t="shared" ref="B23:N23" si="6">B3/B13</f>
        <v>348.62720000000002</v>
      </c>
      <c r="C23" s="135">
        <f t="shared" si="6"/>
        <v>344.04</v>
      </c>
      <c r="D23" s="135">
        <f t="shared" si="6"/>
        <v>344.04</v>
      </c>
      <c r="E23" s="135">
        <f t="shared" si="6"/>
        <v>349.774</v>
      </c>
      <c r="F23" s="135">
        <f t="shared" si="6"/>
        <v>344.04</v>
      </c>
      <c r="G23" s="135">
        <f t="shared" si="6"/>
        <v>344.04</v>
      </c>
      <c r="H23" s="135">
        <f t="shared" si="6"/>
        <v>344.03999999999996</v>
      </c>
      <c r="I23" s="135">
        <f t="shared" si="6"/>
        <v>344.04</v>
      </c>
      <c r="J23" s="135">
        <f t="shared" si="6"/>
        <v>344.03999999999996</v>
      </c>
      <c r="K23" s="135">
        <f t="shared" si="6"/>
        <v>344.04</v>
      </c>
      <c r="L23" s="135">
        <f t="shared" si="6"/>
        <v>344.03999999999996</v>
      </c>
      <c r="M23" s="135">
        <f t="shared" si="6"/>
        <v>344.04</v>
      </c>
      <c r="N23" s="135">
        <f t="shared" si="6"/>
        <v>345.06545454545454</v>
      </c>
    </row>
    <row r="24" spans="1:14" x14ac:dyDescent="0.2">
      <c r="A24" s="5"/>
      <c r="B24" s="162"/>
      <c r="C24" s="162"/>
      <c r="D24" s="162"/>
      <c r="E24" s="162"/>
      <c r="F24" s="162"/>
      <c r="G24" s="162"/>
      <c r="H24" s="162"/>
      <c r="I24" s="162"/>
      <c r="J24" s="162"/>
      <c r="K24" s="162"/>
      <c r="L24" s="162"/>
      <c r="M24" s="162"/>
      <c r="N24" s="162"/>
    </row>
    <row r="25" spans="1:14" s="13" customFormat="1" x14ac:dyDescent="0.2">
      <c r="A25" s="16" t="s">
        <v>10</v>
      </c>
      <c r="B25" s="135">
        <f>B5/B15</f>
        <v>348.62720000000002</v>
      </c>
      <c r="C25" s="135">
        <f t="shared" ref="C25:N25" si="7">C5/C15</f>
        <v>344.04</v>
      </c>
      <c r="D25" s="135">
        <f t="shared" si="7"/>
        <v>344.04</v>
      </c>
      <c r="E25" s="135">
        <f t="shared" si="7"/>
        <v>349.774</v>
      </c>
      <c r="F25" s="135">
        <f t="shared" si="7"/>
        <v>344.04</v>
      </c>
      <c r="G25" s="135">
        <f>G5/G15</f>
        <v>344.04</v>
      </c>
      <c r="H25" s="135">
        <f t="shared" si="7"/>
        <v>344.03999999999996</v>
      </c>
      <c r="I25" s="135">
        <f t="shared" si="7"/>
        <v>344.04</v>
      </c>
      <c r="J25" s="135">
        <f t="shared" si="7"/>
        <v>344.03999999999996</v>
      </c>
      <c r="K25" s="135">
        <f t="shared" si="7"/>
        <v>344.04</v>
      </c>
      <c r="L25" s="135">
        <f t="shared" si="7"/>
        <v>344.03999999999996</v>
      </c>
      <c r="M25" s="135">
        <f t="shared" si="7"/>
        <v>344.04</v>
      </c>
      <c r="N25" s="135">
        <f t="shared" si="7"/>
        <v>345.06545454545454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47"/>
  <sheetViews>
    <sheetView topLeftCell="E1" zoomScale="130" zoomScaleNormal="130" zoomScalePageLayoutView="110" workbookViewId="0">
      <selection activeCell="M37" sqref="M37"/>
    </sheetView>
  </sheetViews>
  <sheetFormatPr defaultColWidth="9.33203125" defaultRowHeight="10.199999999999999" x14ac:dyDescent="0.2"/>
  <cols>
    <col min="1" max="1" width="12.44140625" style="3" customWidth="1"/>
    <col min="2" max="13" width="12" style="1" bestFit="1" customWidth="1"/>
    <col min="14" max="14" width="12.6640625" style="1" bestFit="1" customWidth="1"/>
    <col min="15" max="16384" width="9.33203125" style="1"/>
  </cols>
  <sheetData>
    <row r="1" spans="1:14" x14ac:dyDescent="0.2">
      <c r="A1" s="100" t="s">
        <v>15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</row>
    <row r="2" spans="1:14" s="2" customFormat="1" x14ac:dyDescent="0.2">
      <c r="A2" s="17" t="s">
        <v>2</v>
      </c>
      <c r="B2" s="183" t="s">
        <v>86</v>
      </c>
      <c r="C2" s="183" t="s">
        <v>87</v>
      </c>
      <c r="D2" s="183" t="s">
        <v>88</v>
      </c>
      <c r="E2" s="183" t="s">
        <v>89</v>
      </c>
      <c r="F2" s="183" t="s">
        <v>97</v>
      </c>
      <c r="G2" s="183" t="s">
        <v>90</v>
      </c>
      <c r="H2" s="183" t="s">
        <v>91</v>
      </c>
      <c r="I2" s="183" t="s">
        <v>92</v>
      </c>
      <c r="J2" s="183" t="s">
        <v>93</v>
      </c>
      <c r="K2" s="183" t="s">
        <v>94</v>
      </c>
      <c r="L2" s="183" t="s">
        <v>95</v>
      </c>
      <c r="M2" s="183" t="s">
        <v>96</v>
      </c>
      <c r="N2" s="4" t="s">
        <v>0</v>
      </c>
    </row>
    <row r="3" spans="1:14" x14ac:dyDescent="0.2">
      <c r="A3" s="5" t="s">
        <v>8</v>
      </c>
      <c r="B3" s="134">
        <f>+'[1]Oct 2023'!$J$11</f>
        <v>139391.19999999998</v>
      </c>
      <c r="C3" s="134">
        <f>+'[1]Nov 2023'!$J$10</f>
        <v>130837.2</v>
      </c>
      <c r="D3" s="134">
        <f>+'[1]Dec 2023'!$J$10</f>
        <v>111212.4</v>
      </c>
      <c r="E3" s="134">
        <f>+'[1]Jan 2024'!$J$10</f>
        <v>120920.8</v>
      </c>
      <c r="F3" s="134">
        <f>+'[1]Feb 2024'!$J$10</f>
        <v>127556.00000000001</v>
      </c>
      <c r="G3" s="134">
        <f>+'[1]Mar 2024'!$J$10</f>
        <v>115190.39999999999</v>
      </c>
      <c r="H3" s="134">
        <f>+'[1]Apr 2024'!$J$10</f>
        <v>115273.60000000001</v>
      </c>
      <c r="I3" s="134">
        <f>+'[1]May 2024'!$J$9</f>
        <v>70184.399999999994</v>
      </c>
      <c r="J3" s="134">
        <f>+'[1]Jun 2024'!$J$9</f>
        <v>48921.599999999999</v>
      </c>
      <c r="K3" s="134">
        <f>+'[1]Jul 2024'!$J$9</f>
        <v>58671.6</v>
      </c>
      <c r="L3" s="134">
        <f>+'[1]Aug 2024'!$J$9</f>
        <v>57933.200000000004</v>
      </c>
      <c r="M3" s="134">
        <f>+'[1]Sep 2024'!$J$9</f>
        <v>43498</v>
      </c>
      <c r="N3" s="135">
        <f>SUM(B3:M3)</f>
        <v>1139590.3999999999</v>
      </c>
    </row>
    <row r="4" spans="1:14" x14ac:dyDescent="0.2">
      <c r="A4" s="5" t="s">
        <v>9</v>
      </c>
      <c r="B4" s="134">
        <f>+'[2]Oct 2023'!$J$9</f>
        <v>163399.6</v>
      </c>
      <c r="C4" s="134">
        <f>+'[2]Nov 2023'!$J$9</f>
        <v>163399.6</v>
      </c>
      <c r="D4" s="134">
        <f>+'[2]Dec 2023'!$J$9</f>
        <v>150508.79999999999</v>
      </c>
      <c r="E4" s="134">
        <f>+'[2]Jan 2024'!$J$9</f>
        <v>138663.19999999998</v>
      </c>
      <c r="F4" s="134">
        <f>+'[2]Feb 2024'!$J$9</f>
        <v>148070.00000000003</v>
      </c>
      <c r="G4" s="134">
        <f>+'[2]Mar 2024'!$J$9</f>
        <v>160264</v>
      </c>
      <c r="H4" s="134">
        <f>+'[2]Apr 2024'!$J$9</f>
        <v>155734.79999999999</v>
      </c>
      <c r="I4" s="134">
        <f>+'[2]May 2024'!$J$9</f>
        <v>140405.19999999998</v>
      </c>
      <c r="J4" s="134">
        <f>+'[2]Jun 2024'!$J$9</f>
        <v>110094.39999999998</v>
      </c>
      <c r="K4" s="134">
        <f>+'[2]Jul 2024'!$J$9</f>
        <v>102778</v>
      </c>
      <c r="L4" s="134">
        <f>+'[2]Aug 2024'!$J$9</f>
        <v>105565.2</v>
      </c>
      <c r="M4" s="134">
        <f>+'[2]Sep 2024'!$J$9</f>
        <v>93719.6</v>
      </c>
      <c r="N4" s="135">
        <f t="shared" ref="N4:N7" si="0">SUM(B4:M4)</f>
        <v>1632602.4</v>
      </c>
    </row>
    <row r="5" spans="1:14" x14ac:dyDescent="0.2">
      <c r="A5" s="5" t="s">
        <v>103</v>
      </c>
      <c r="B5" s="134">
        <f>+'[3]OCT 2023'!$J$12</f>
        <v>32401.199999999997</v>
      </c>
      <c r="C5" s="134">
        <f>+'[3]NOV 2023'!$J$12</f>
        <v>23342.799999999999</v>
      </c>
      <c r="D5" s="134">
        <f>+'[3]DEC 2023'!$J$12</f>
        <v>32401.200000000001</v>
      </c>
      <c r="E5" s="134">
        <f>+'[3]JAN 2024'!$J$12</f>
        <v>29614</v>
      </c>
      <c r="F5" s="134">
        <f>+'[3]FEB 2024'!$J$12</f>
        <v>29614</v>
      </c>
      <c r="G5" s="134">
        <f>+'[3]MAR 2024'!$J$12</f>
        <v>27175.199999999997</v>
      </c>
      <c r="H5" s="134">
        <f>+'[4]MAY 2024'!$J$12</f>
        <v>23691.200000000001</v>
      </c>
      <c r="I5" s="134">
        <f>+'[4]MAY 2024'!$J$14</f>
        <v>47034</v>
      </c>
      <c r="J5" s="134">
        <f>+'[4]JUN 2024'!$J$14</f>
        <v>23691.200000000001</v>
      </c>
      <c r="K5" s="134">
        <f>+'[4]JUL 2024'!$J$14</f>
        <v>21252.399999999998</v>
      </c>
      <c r="L5" s="134">
        <f>+'[4]AUG 2024'!$J$14</f>
        <v>29614</v>
      </c>
      <c r="M5" s="134">
        <f>+'[4]SEP 2024'!$J$14</f>
        <v>29614</v>
      </c>
      <c r="N5" s="135">
        <f>SUM(B5:M5)</f>
        <v>349445.20000000007</v>
      </c>
    </row>
    <row r="6" spans="1:14" x14ac:dyDescent="0.2">
      <c r="A6" s="5" t="s">
        <v>24</v>
      </c>
      <c r="B6" s="134">
        <f>+'[5]OCT 2023'!$J$10</f>
        <v>919981.6399999999</v>
      </c>
      <c r="C6" s="134">
        <f>+'[5]NOV 2023'!$J$10</f>
        <v>836684.99999999988</v>
      </c>
      <c r="D6" s="134">
        <f>+'[5]DEC 2023'!$J$10</f>
        <v>734795.35999999987</v>
      </c>
      <c r="E6" s="134">
        <f>+'[5]JAN 2024'!$J$10</f>
        <v>827016.6399999999</v>
      </c>
      <c r="F6" s="134">
        <f>+'[5]FEB 2024'!$J$10</f>
        <v>839288.0199999999</v>
      </c>
      <c r="G6" s="134">
        <f>+'[5]MAR 2024'!$J$10</f>
        <v>821066.88</v>
      </c>
      <c r="H6" s="134">
        <f>+'[5]APR 2024'!$J$10</f>
        <v>824413.62</v>
      </c>
      <c r="I6" s="134">
        <f>+'[5]MAY 2024'!$J$9</f>
        <v>798755.28</v>
      </c>
      <c r="J6" s="134">
        <f>+'[5]JUN 2024'!$J$9</f>
        <v>685337.98</v>
      </c>
      <c r="K6" s="134">
        <f>+'[5]JUL 2024'!$J$9</f>
        <v>687569.14</v>
      </c>
      <c r="L6" s="134">
        <f>+'[5]AUG 2024'!$J$9</f>
        <v>603156.92000000004</v>
      </c>
      <c r="M6" s="134">
        <f>+'[5]SEP 2024'!$J$9</f>
        <v>532875.38</v>
      </c>
      <c r="N6" s="135">
        <f t="shared" si="0"/>
        <v>9110941.8600000013</v>
      </c>
    </row>
    <row r="7" spans="1:14" x14ac:dyDescent="0.2">
      <c r="A7" s="5" t="s">
        <v>1</v>
      </c>
      <c r="B7" s="134">
        <f>+'[6]OCT 2023'!$J$11</f>
        <v>457022.8</v>
      </c>
      <c r="C7" s="134">
        <f>+'[6]NOV 2023'!$J$12</f>
        <v>492589.5</v>
      </c>
      <c r="D7" s="134">
        <f>+'[6]DEC 2023'!$J$11</f>
        <v>383069.7</v>
      </c>
      <c r="E7" s="134">
        <f>+'[6]JAN 2024'!$J$11</f>
        <v>449484.1</v>
      </c>
      <c r="F7" s="134">
        <f>+'[6]FEB 2024'!$J$11</f>
        <v>451623.9</v>
      </c>
      <c r="G7" s="134">
        <f>+'[6]MAR 2024'!$J$11</f>
        <v>436731.1</v>
      </c>
      <c r="H7" s="134">
        <f>+'[6]APR 2024'!$J$11</f>
        <v>454291.5</v>
      </c>
      <c r="I7" s="134">
        <f>+'[6]MAY 2024'!$J$12</f>
        <v>404410.5</v>
      </c>
      <c r="J7" s="134">
        <f>+'[6]JUN 2024'!$J$12</f>
        <v>312522.59999999998</v>
      </c>
      <c r="K7" s="134">
        <f>+'[6]JUL 2024'!$J$12</f>
        <v>321770.8</v>
      </c>
      <c r="L7" s="134">
        <f>+'[6]AUG 2024'!$J$11</f>
        <v>327411.5</v>
      </c>
      <c r="M7" s="134">
        <f>+'[6]SEP 2024'!$J$12</f>
        <v>284703.90000000002</v>
      </c>
      <c r="N7" s="135">
        <f t="shared" si="0"/>
        <v>4775631.9000000004</v>
      </c>
    </row>
    <row r="8" spans="1:14" x14ac:dyDescent="0.2">
      <c r="A8" s="5"/>
      <c r="B8" s="134"/>
      <c r="C8" s="135"/>
      <c r="D8" s="135"/>
      <c r="E8" s="134"/>
      <c r="F8" s="135"/>
      <c r="G8" s="135"/>
      <c r="H8" s="134"/>
      <c r="I8" s="135"/>
      <c r="J8" s="135"/>
      <c r="K8" s="135"/>
      <c r="L8" s="135"/>
      <c r="M8" s="135"/>
      <c r="N8" s="135"/>
    </row>
    <row r="9" spans="1:14" x14ac:dyDescent="0.2">
      <c r="A9" s="6" t="s">
        <v>5</v>
      </c>
      <c r="B9" s="149">
        <f t="shared" ref="B9:G9" si="1">SUM(B3:B8)</f>
        <v>1712196.44</v>
      </c>
      <c r="C9" s="149">
        <f t="shared" si="1"/>
        <v>1646854.0999999999</v>
      </c>
      <c r="D9" s="149">
        <f t="shared" si="1"/>
        <v>1411987.4599999997</v>
      </c>
      <c r="E9" s="149">
        <f t="shared" si="1"/>
        <v>1565698.7399999998</v>
      </c>
      <c r="F9" s="148">
        <f t="shared" si="1"/>
        <v>1596151.92</v>
      </c>
      <c r="G9" s="148">
        <f t="shared" si="1"/>
        <v>1560427.58</v>
      </c>
      <c r="H9" s="148">
        <f t="shared" ref="H9:N9" si="2">SUM(H3:H8)</f>
        <v>1573404.72</v>
      </c>
      <c r="I9" s="148">
        <f t="shared" si="2"/>
        <v>1460789.38</v>
      </c>
      <c r="J9" s="148">
        <f t="shared" si="2"/>
        <v>1180567.7799999998</v>
      </c>
      <c r="K9" s="148">
        <f t="shared" si="2"/>
        <v>1192041.94</v>
      </c>
      <c r="L9" s="148">
        <f t="shared" si="2"/>
        <v>1123680.82</v>
      </c>
      <c r="M9" s="149">
        <f>SUM(M3:M8)</f>
        <v>984410.88</v>
      </c>
      <c r="N9" s="148">
        <f t="shared" si="2"/>
        <v>17008211.760000002</v>
      </c>
    </row>
    <row r="10" spans="1:14" ht="1.5" customHeight="1" x14ac:dyDescent="0.2">
      <c r="A10" s="102"/>
      <c r="B10" s="102"/>
      <c r="C10" s="102"/>
      <c r="D10" s="102"/>
      <c r="E10" s="102"/>
      <c r="F10" s="102"/>
      <c r="G10" s="102"/>
      <c r="H10" s="102"/>
      <c r="I10" s="102"/>
      <c r="J10" s="102"/>
      <c r="K10" s="102"/>
      <c r="L10" s="102"/>
      <c r="M10" s="102"/>
      <c r="N10" s="102"/>
    </row>
    <row r="11" spans="1:14" x14ac:dyDescent="0.2">
      <c r="A11" s="16" t="s">
        <v>6</v>
      </c>
      <c r="B11" s="183" t="s">
        <v>86</v>
      </c>
      <c r="C11" s="183" t="s">
        <v>87</v>
      </c>
      <c r="D11" s="183" t="s">
        <v>88</v>
      </c>
      <c r="E11" s="183" t="s">
        <v>89</v>
      </c>
      <c r="F11" s="183" t="s">
        <v>97</v>
      </c>
      <c r="G11" s="183" t="s">
        <v>90</v>
      </c>
      <c r="H11" s="183" t="s">
        <v>91</v>
      </c>
      <c r="I11" s="183" t="s">
        <v>92</v>
      </c>
      <c r="J11" s="183" t="s">
        <v>93</v>
      </c>
      <c r="K11" s="183" t="s">
        <v>94</v>
      </c>
      <c r="L11" s="183" t="s">
        <v>95</v>
      </c>
      <c r="M11" s="183" t="s">
        <v>96</v>
      </c>
      <c r="N11" s="4" t="s">
        <v>0</v>
      </c>
    </row>
    <row r="12" spans="1:14" x14ac:dyDescent="0.2">
      <c r="A12" s="5" t="s">
        <v>8</v>
      </c>
      <c r="B12" s="40">
        <f t="shared" ref="B12:N12" si="3">B3/B9</f>
        <v>8.141075214477142E-2</v>
      </c>
      <c r="C12" s="41">
        <f t="shared" si="3"/>
        <v>7.9446746375407523E-2</v>
      </c>
      <c r="D12" s="41">
        <f t="shared" si="3"/>
        <v>7.8763022442139827E-2</v>
      </c>
      <c r="E12" s="41">
        <f t="shared" si="3"/>
        <v>7.7231204771870746E-2</v>
      </c>
      <c r="F12" s="41">
        <f t="shared" si="3"/>
        <v>7.9914698846460699E-2</v>
      </c>
      <c r="G12" s="41">
        <f t="shared" si="3"/>
        <v>7.3819766759057145E-2</v>
      </c>
      <c r="H12" s="41">
        <f t="shared" si="3"/>
        <v>7.3263794454614325E-2</v>
      </c>
      <c r="I12" s="41">
        <f t="shared" si="3"/>
        <v>4.8045530013368525E-2</v>
      </c>
      <c r="J12" s="41">
        <f t="shared" si="3"/>
        <v>4.1439043847190209E-2</v>
      </c>
      <c r="K12" s="41">
        <f t="shared" si="3"/>
        <v>4.9219409176157004E-2</v>
      </c>
      <c r="L12" s="41">
        <f t="shared" si="3"/>
        <v>5.1556633315143707E-2</v>
      </c>
      <c r="M12" s="41">
        <f t="shared" si="3"/>
        <v>4.4186833855391766E-2</v>
      </c>
      <c r="N12" s="41">
        <f t="shared" si="3"/>
        <v>6.7002364274420328E-2</v>
      </c>
    </row>
    <row r="13" spans="1:14" x14ac:dyDescent="0.2">
      <c r="A13" s="5" t="s">
        <v>9</v>
      </c>
      <c r="B13" s="40">
        <f t="shared" ref="B13:N13" si="4">B4/B9</f>
        <v>9.5432741350636147E-2</v>
      </c>
      <c r="C13" s="41">
        <f t="shared" si="4"/>
        <v>9.9219232596257326E-2</v>
      </c>
      <c r="D13" s="41">
        <f t="shared" si="4"/>
        <v>0.1065935812206151</v>
      </c>
      <c r="E13" s="41">
        <f t="shared" si="4"/>
        <v>8.8563142102292297E-2</v>
      </c>
      <c r="F13" s="41">
        <f t="shared" si="4"/>
        <v>9.2766858934079433E-2</v>
      </c>
      <c r="G13" s="41">
        <f t="shared" si="4"/>
        <v>0.102705182896088</v>
      </c>
      <c r="H13" s="41">
        <f t="shared" si="4"/>
        <v>9.8979492066097269E-2</v>
      </c>
      <c r="I13" s="41">
        <f t="shared" si="4"/>
        <v>9.6115978061121987E-2</v>
      </c>
      <c r="J13" s="41">
        <f t="shared" si="4"/>
        <v>9.3255467297269454E-2</v>
      </c>
      <c r="K13" s="41">
        <f t="shared" si="4"/>
        <v>8.6220120745080495E-2</v>
      </c>
      <c r="L13" s="41">
        <f t="shared" si="4"/>
        <v>9.3945894707004068E-2</v>
      </c>
      <c r="M13" s="41">
        <f t="shared" si="4"/>
        <v>9.5203742567331245E-2</v>
      </c>
      <c r="N13" s="41">
        <f t="shared" si="4"/>
        <v>9.5989068282861023E-2</v>
      </c>
    </row>
    <row r="14" spans="1:14" x14ac:dyDescent="0.2">
      <c r="A14" s="5" t="s">
        <v>103</v>
      </c>
      <c r="B14" s="40">
        <f t="shared" ref="B14:N14" si="5">B5/B9</f>
        <v>1.8923763210254074E-2</v>
      </c>
      <c r="C14" s="40">
        <f t="shared" si="5"/>
        <v>1.4174176085179617E-2</v>
      </c>
      <c r="D14" s="41">
        <f t="shared" si="5"/>
        <v>2.2947229290549088E-2</v>
      </c>
      <c r="E14" s="41">
        <f t="shared" si="5"/>
        <v>1.8914238891193081E-2</v>
      </c>
      <c r="F14" s="41">
        <f t="shared" si="5"/>
        <v>1.8553371786815882E-2</v>
      </c>
      <c r="G14" s="41">
        <f t="shared" si="5"/>
        <v>1.7415226664988834E-2</v>
      </c>
      <c r="H14" s="41">
        <f t="shared" si="5"/>
        <v>1.5057282909383926E-2</v>
      </c>
      <c r="I14" s="41">
        <f t="shared" si="5"/>
        <v>3.2197660144544595E-2</v>
      </c>
      <c r="J14" s="41">
        <f t="shared" si="5"/>
        <v>2.0067632203209888E-2</v>
      </c>
      <c r="K14" s="41">
        <f t="shared" si="5"/>
        <v>1.782856734050817E-2</v>
      </c>
      <c r="L14" s="41">
        <f t="shared" si="5"/>
        <v>2.6354458911205761E-2</v>
      </c>
      <c r="M14" s="41">
        <f t="shared" si="5"/>
        <v>3.008296698224221E-2</v>
      </c>
      <c r="N14" s="41">
        <f t="shared" si="5"/>
        <v>2.0545675520211186E-2</v>
      </c>
    </row>
    <row r="15" spans="1:14" x14ac:dyDescent="0.2">
      <c r="A15" s="5" t="s">
        <v>24</v>
      </c>
      <c r="B15" s="40">
        <f t="shared" ref="B15:N15" si="6">B6/B9</f>
        <v>0.53731080062285375</v>
      </c>
      <c r="C15" s="40">
        <f t="shared" si="6"/>
        <v>0.50805047028756223</v>
      </c>
      <c r="D15" s="41">
        <f t="shared" si="6"/>
        <v>0.52039793611198215</v>
      </c>
      <c r="E15" s="41">
        <f t="shared" si="6"/>
        <v>0.5282093028956516</v>
      </c>
      <c r="F15" s="41">
        <f t="shared" si="6"/>
        <v>0.5258196350131884</v>
      </c>
      <c r="G15" s="41">
        <f t="shared" si="6"/>
        <v>0.52618070234313596</v>
      </c>
      <c r="H15" s="41">
        <f t="shared" si="6"/>
        <v>0.52396793369222894</v>
      </c>
      <c r="I15" s="41">
        <f t="shared" si="6"/>
        <v>0.54679702011524767</v>
      </c>
      <c r="J15" s="41">
        <f t="shared" si="6"/>
        <v>0.58051557192252023</v>
      </c>
      <c r="K15" s="41">
        <f t="shared" si="6"/>
        <v>0.57679945388498666</v>
      </c>
      <c r="L15" s="41">
        <f t="shared" si="6"/>
        <v>0.53676890204462158</v>
      </c>
      <c r="M15" s="41">
        <f t="shared" si="6"/>
        <v>0.54131398872795877</v>
      </c>
      <c r="N15" s="41">
        <f t="shared" si="6"/>
        <v>0.53567899956579568</v>
      </c>
    </row>
    <row r="16" spans="1:14" x14ac:dyDescent="0.2">
      <c r="A16" s="5" t="s">
        <v>1</v>
      </c>
      <c r="B16" s="40">
        <f t="shared" ref="B16:N16" si="7">B7/B9</f>
        <v>0.26692194267148461</v>
      </c>
      <c r="C16" s="41">
        <f t="shared" si="7"/>
        <v>0.2991093746555934</v>
      </c>
      <c r="D16" s="41">
        <f t="shared" si="7"/>
        <v>0.27129823093471389</v>
      </c>
      <c r="E16" s="41">
        <f t="shared" si="7"/>
        <v>0.28708211133899236</v>
      </c>
      <c r="F16" s="41">
        <f t="shared" si="7"/>
        <v>0.2829454354194556</v>
      </c>
      <c r="G16" s="41">
        <f t="shared" si="7"/>
        <v>0.27987912133672999</v>
      </c>
      <c r="H16" s="41">
        <f t="shared" si="7"/>
        <v>0.28873149687767558</v>
      </c>
      <c r="I16" s="41">
        <f t="shared" si="7"/>
        <v>0.27684381166571737</v>
      </c>
      <c r="J16" s="41">
        <f t="shared" si="7"/>
        <v>0.2647222847298103</v>
      </c>
      <c r="K16" s="41">
        <f t="shared" si="7"/>
        <v>0.26993244885326773</v>
      </c>
      <c r="L16" s="41">
        <f t="shared" si="7"/>
        <v>0.29137411102202493</v>
      </c>
      <c r="M16" s="41">
        <f t="shared" si="7"/>
        <v>0.289212467867076</v>
      </c>
      <c r="N16" s="41">
        <f t="shared" si="7"/>
        <v>0.28078389235671181</v>
      </c>
    </row>
    <row r="17" spans="1:14" x14ac:dyDescent="0.2">
      <c r="A17" s="5"/>
      <c r="B17" s="40"/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</row>
    <row r="18" spans="1:14" ht="10.8" thickBot="1" x14ac:dyDescent="0.25">
      <c r="A18" s="19" t="s">
        <v>12</v>
      </c>
      <c r="B18" s="175">
        <f>SUM(B12:B17)</f>
        <v>1</v>
      </c>
      <c r="C18" s="175">
        <f>SUM(C12:C17)</f>
        <v>1</v>
      </c>
      <c r="D18" s="175">
        <f>SUM(D12:D17)</f>
        <v>1</v>
      </c>
      <c r="E18" s="175">
        <f t="shared" ref="E18" si="8">SUM(E12:E17)</f>
        <v>1</v>
      </c>
      <c r="F18" s="175">
        <f t="shared" ref="F18:M18" si="9">SUM(F12:F17)</f>
        <v>1</v>
      </c>
      <c r="G18" s="175">
        <f t="shared" si="9"/>
        <v>1</v>
      </c>
      <c r="H18" s="175">
        <f t="shared" si="9"/>
        <v>1</v>
      </c>
      <c r="I18" s="175">
        <f t="shared" si="9"/>
        <v>1</v>
      </c>
      <c r="J18" s="175">
        <f>SUM(J12:J17)</f>
        <v>1</v>
      </c>
      <c r="K18" s="175">
        <f>SUM(K12:K17)</f>
        <v>1</v>
      </c>
      <c r="L18" s="175">
        <f>SUM(L12:L17)</f>
        <v>1</v>
      </c>
      <c r="M18" s="175">
        <f>SUM(M12:M17)</f>
        <v>1</v>
      </c>
      <c r="N18" s="175">
        <f t="shared" ref="N18" si="10">SUM(N12:N17)</f>
        <v>1</v>
      </c>
    </row>
    <row r="19" spans="1:14" ht="2.25" customHeight="1" x14ac:dyDescent="0.2"/>
    <row r="20" spans="1:14" ht="1.5" customHeight="1" x14ac:dyDescent="0.2">
      <c r="A20" s="102"/>
      <c r="B20" s="102"/>
      <c r="C20" s="102"/>
      <c r="D20" s="102"/>
      <c r="E20" s="102"/>
      <c r="F20" s="102"/>
      <c r="G20" s="102"/>
      <c r="H20" s="102"/>
      <c r="I20" s="102"/>
      <c r="J20" s="102"/>
      <c r="K20" s="102"/>
      <c r="L20" s="102"/>
      <c r="M20" s="102"/>
      <c r="N20" s="102"/>
    </row>
    <row r="21" spans="1:14" x14ac:dyDescent="0.2">
      <c r="A21" s="16" t="s">
        <v>19</v>
      </c>
      <c r="B21" s="183" t="s">
        <v>86</v>
      </c>
      <c r="C21" s="183" t="s">
        <v>87</v>
      </c>
      <c r="D21" s="183" t="s">
        <v>88</v>
      </c>
      <c r="E21" s="183" t="s">
        <v>89</v>
      </c>
      <c r="F21" s="183" t="s">
        <v>97</v>
      </c>
      <c r="G21" s="183" t="s">
        <v>90</v>
      </c>
      <c r="H21" s="183" t="s">
        <v>91</v>
      </c>
      <c r="I21" s="183" t="s">
        <v>92</v>
      </c>
      <c r="J21" s="183" t="s">
        <v>93</v>
      </c>
      <c r="K21" s="183" t="s">
        <v>94</v>
      </c>
      <c r="L21" s="183" t="s">
        <v>95</v>
      </c>
      <c r="M21" s="183" t="s">
        <v>96</v>
      </c>
      <c r="N21" s="4" t="s">
        <v>0</v>
      </c>
    </row>
    <row r="22" spans="1:14" x14ac:dyDescent="0.2">
      <c r="A22" s="5" t="s">
        <v>8</v>
      </c>
      <c r="B22" s="7">
        <f>+'[1]Oct 2023'!$I$11</f>
        <v>382</v>
      </c>
      <c r="C22" s="7">
        <f>+'[1]Nov 2023'!$I$10</f>
        <v>361</v>
      </c>
      <c r="D22" s="7">
        <f>+'[1]Dec 2023'!$I$10</f>
        <v>309</v>
      </c>
      <c r="E22" s="7">
        <f>+'[1]Jan 2024'!$I$10</f>
        <v>336</v>
      </c>
      <c r="F22" s="7">
        <f>+'[1]Feb 2024'!$I$10</f>
        <v>352</v>
      </c>
      <c r="G22" s="7">
        <f>+'[1]Mar 2024'!$I$10</f>
        <v>320</v>
      </c>
      <c r="H22" s="7">
        <f>+'[1]Apr 2024'!$I$10</f>
        <v>318</v>
      </c>
      <c r="I22" s="7">
        <f>+'[1]May 2024'!$I$9</f>
        <v>195</v>
      </c>
      <c r="J22" s="7">
        <f>+'[1]Jun 2024'!$I$9</f>
        <v>136</v>
      </c>
      <c r="K22" s="7">
        <f>+'[1]Jul 2024'!$I$9</f>
        <v>163</v>
      </c>
      <c r="L22" s="7">
        <f>+'[1]Aug 2024'!$I$9</f>
        <v>160</v>
      </c>
      <c r="M22" s="7">
        <f>+'[1]Sep 2024'!$I$9</f>
        <v>121</v>
      </c>
      <c r="N22" s="7">
        <f t="shared" ref="N22:N26" si="11">SUM(B22:M22)</f>
        <v>3153</v>
      </c>
    </row>
    <row r="23" spans="1:14" x14ac:dyDescent="0.2">
      <c r="A23" s="5" t="s">
        <v>9</v>
      </c>
      <c r="B23" s="7">
        <f>+'[2]Oct 2023'!$I$9</f>
        <v>463</v>
      </c>
      <c r="C23" s="7">
        <f>+'[2]Nov 2023'!$I$9</f>
        <v>467</v>
      </c>
      <c r="D23" s="7">
        <f>+'[2]Dec 2023'!$I$9</f>
        <v>430</v>
      </c>
      <c r="E23" s="7">
        <f>+'[2]Jan 2024'!$I$9</f>
        <v>390</v>
      </c>
      <c r="F23" s="7">
        <f>+'[2]Feb 2024'!$I$9</f>
        <v>423</v>
      </c>
      <c r="G23" s="7">
        <f>+'[2]Mar 2024'!$I$9</f>
        <v>454</v>
      </c>
      <c r="H23" s="7">
        <f>+'[2]Apr 2024'!$I$9</f>
        <v>443</v>
      </c>
      <c r="I23" s="7">
        <f>+'[2]May 2024'!$I$9</f>
        <v>403</v>
      </c>
      <c r="J23" s="7">
        <f>+'[2]Jun 2024'!$I$9</f>
        <v>314</v>
      </c>
      <c r="K23" s="7">
        <f>+'[2]Jul 2024'!$I$9</f>
        <v>287</v>
      </c>
      <c r="L23" s="7">
        <f>+'[2]Aug 2024'!$I$9</f>
        <v>297</v>
      </c>
      <c r="M23" s="7">
        <f>+'[2]Sep 2024'!$I$9</f>
        <v>269</v>
      </c>
      <c r="N23" s="7">
        <f t="shared" si="11"/>
        <v>4640</v>
      </c>
    </row>
    <row r="24" spans="1:14" x14ac:dyDescent="0.2">
      <c r="A24" s="5" t="s">
        <v>103</v>
      </c>
      <c r="B24" s="7">
        <f>+'[3]OCT 2023'!$I$12</f>
        <v>93</v>
      </c>
      <c r="C24" s="7">
        <f>+'[3]NOV 2023'!$I$12</f>
        <v>67</v>
      </c>
      <c r="D24" s="7">
        <f>+'[3]DEC 2023'!$I$12</f>
        <v>93</v>
      </c>
      <c r="E24" s="7">
        <f>+'[3]JAN 2024'!$I$12</f>
        <v>83</v>
      </c>
      <c r="F24" s="7">
        <f>+'[3]FEB 2024'!$I$12</f>
        <v>85</v>
      </c>
      <c r="G24" s="7">
        <f>+'[3]MAR 2024'!$I$12</f>
        <v>78</v>
      </c>
      <c r="H24" s="7">
        <f>+'[4]APR 2024'!$I$12</f>
        <v>75</v>
      </c>
      <c r="I24" s="7">
        <f>+'[4]MAY 2024'!$I$14</f>
        <v>87</v>
      </c>
      <c r="J24" s="7">
        <f>+'[4]JUN 2024'!$I$14</f>
        <v>66</v>
      </c>
      <c r="K24" s="7">
        <f>+'[4]JUL 2024'!$I$14</f>
        <v>61</v>
      </c>
      <c r="L24" s="7">
        <f>+'[4]AUG 2024'!$I$14</f>
        <v>83</v>
      </c>
      <c r="M24" s="7">
        <f>+'[4]SEP 2024'!$I$14</f>
        <v>85</v>
      </c>
      <c r="N24" s="7">
        <f>SUM(B24:M24)</f>
        <v>956</v>
      </c>
    </row>
    <row r="25" spans="1:14" x14ac:dyDescent="0.2">
      <c r="A25" s="5" t="s">
        <v>24</v>
      </c>
      <c r="B25" s="7">
        <f>+'[5]OCT 2023'!$I$10</f>
        <v>2464</v>
      </c>
      <c r="C25" s="7">
        <f>+'[5]NOV 2023'!$I$10</f>
        <v>2242</v>
      </c>
      <c r="D25" s="7">
        <f>+'[5]DEC 2023'!$I$10</f>
        <v>1957</v>
      </c>
      <c r="E25" s="7">
        <f>+'[5]JAN 2024'!$I$10</f>
        <v>2216</v>
      </c>
      <c r="F25" s="7">
        <f>+'[5]FEB 2024'!$I$10</f>
        <v>2252</v>
      </c>
      <c r="G25" s="7">
        <f>+'[5]MAR 2024'!$I$10</f>
        <v>2203</v>
      </c>
      <c r="H25" s="7">
        <f>+'[5]APR 2024'!$I$10</f>
        <v>2213</v>
      </c>
      <c r="I25" s="7">
        <f>+'[5]MAY 2024'!$I$9</f>
        <v>2146</v>
      </c>
      <c r="J25" s="7">
        <f>+'[5]JUN 2024'!$I$9</f>
        <v>1837</v>
      </c>
      <c r="K25" s="7">
        <f>+'[5]JUL 2024'!$I$9</f>
        <v>1847</v>
      </c>
      <c r="L25" s="7">
        <f>+'[5]AUG 2024'!$I$9</f>
        <v>1618</v>
      </c>
      <c r="M25" s="7">
        <f>+'[5]SEP 2024'!$I$9</f>
        <v>1423</v>
      </c>
      <c r="N25" s="7">
        <f t="shared" si="11"/>
        <v>24418</v>
      </c>
    </row>
    <row r="26" spans="1:14" x14ac:dyDescent="0.2">
      <c r="A26" s="5" t="s">
        <v>1</v>
      </c>
      <c r="B26" s="7">
        <f>+'[6]OCT 2023'!$I$11</f>
        <v>1244</v>
      </c>
      <c r="C26" s="7">
        <f>+'[6]NOV 2023'!$I$12</f>
        <v>1339</v>
      </c>
      <c r="D26" s="7">
        <f>+'[6]DEC 2023'!$I$11</f>
        <v>1045</v>
      </c>
      <c r="E26" s="7">
        <f>+'[6]JAN 2024'!$I$11</f>
        <v>1223</v>
      </c>
      <c r="F26" s="7">
        <f>+'[6]FEB 2024'!$I$11</f>
        <v>1227</v>
      </c>
      <c r="G26" s="7">
        <f>+'[6]MAR 2024'!$I$11</f>
        <v>1186</v>
      </c>
      <c r="H26" s="7">
        <f>+'[6]APR 2024'!$I$11</f>
        <v>1240</v>
      </c>
      <c r="I26" s="7">
        <f>+'[6]MAY 2024'!$I$12</f>
        <v>1096</v>
      </c>
      <c r="J26" s="7">
        <f>+'[6]JUN 2024'!$I$12</f>
        <v>850</v>
      </c>
      <c r="K26" s="7">
        <f>+'[6]JUL 2024'!$I$12</f>
        <v>875</v>
      </c>
      <c r="L26" s="7">
        <f>+'[6]AUG 2024'!$I$11</f>
        <v>892</v>
      </c>
      <c r="M26" s="7">
        <f>+'[6]SEP 2024'!$I$12</f>
        <v>777</v>
      </c>
      <c r="N26" s="7">
        <f t="shared" si="11"/>
        <v>12994</v>
      </c>
    </row>
    <row r="27" spans="1:14" x14ac:dyDescent="0.2">
      <c r="A27" s="5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</row>
    <row r="28" spans="1:14" ht="12" customHeight="1" x14ac:dyDescent="0.2">
      <c r="A28" s="6" t="s">
        <v>11</v>
      </c>
      <c r="B28" s="150">
        <f t="shared" ref="B28:G28" si="12">SUM(B22:B27)</f>
        <v>4646</v>
      </c>
      <c r="C28" s="150">
        <f t="shared" si="12"/>
        <v>4476</v>
      </c>
      <c r="D28" s="150">
        <f t="shared" si="12"/>
        <v>3834</v>
      </c>
      <c r="E28" s="150">
        <f t="shared" si="12"/>
        <v>4248</v>
      </c>
      <c r="F28" s="150">
        <f t="shared" si="12"/>
        <v>4339</v>
      </c>
      <c r="G28" s="150">
        <f t="shared" si="12"/>
        <v>4241</v>
      </c>
      <c r="H28" s="150">
        <f t="shared" ref="H28:M28" si="13">SUM(H22:H27)</f>
        <v>4289</v>
      </c>
      <c r="I28" s="150">
        <f t="shared" si="13"/>
        <v>3927</v>
      </c>
      <c r="J28" s="150">
        <f>SUM(J22:J27)</f>
        <v>3203</v>
      </c>
      <c r="K28" s="150">
        <f>SUM(K22:K27)</f>
        <v>3233</v>
      </c>
      <c r="L28" s="150">
        <f>SUM(L22:L27)</f>
        <v>3050</v>
      </c>
      <c r="M28" s="150">
        <f>SUM(M22:M27)</f>
        <v>2675</v>
      </c>
      <c r="N28" s="150">
        <f t="shared" ref="N28" si="14">SUM(N22:N27)</f>
        <v>46161</v>
      </c>
    </row>
    <row r="29" spans="1:14" ht="1.5" customHeight="1" x14ac:dyDescent="0.2">
      <c r="A29" s="103"/>
      <c r="B29" s="103"/>
      <c r="C29" s="103"/>
      <c r="D29" s="103"/>
      <c r="E29" s="103"/>
      <c r="F29" s="103"/>
      <c r="G29" s="103"/>
      <c r="H29" s="103"/>
      <c r="I29" s="103"/>
      <c r="J29" s="103"/>
      <c r="K29" s="103"/>
      <c r="L29" s="103"/>
      <c r="M29" s="103"/>
      <c r="N29" s="103"/>
    </row>
    <row r="30" spans="1:14" x14ac:dyDescent="0.2">
      <c r="A30" s="16" t="s">
        <v>20</v>
      </c>
      <c r="B30" s="183" t="s">
        <v>86</v>
      </c>
      <c r="C30" s="183" t="s">
        <v>87</v>
      </c>
      <c r="D30" s="183" t="s">
        <v>88</v>
      </c>
      <c r="E30" s="183" t="s">
        <v>89</v>
      </c>
      <c r="F30" s="183" t="s">
        <v>97</v>
      </c>
      <c r="G30" s="183" t="s">
        <v>90</v>
      </c>
      <c r="H30" s="183" t="s">
        <v>91</v>
      </c>
      <c r="I30" s="183" t="s">
        <v>92</v>
      </c>
      <c r="J30" s="183" t="s">
        <v>93</v>
      </c>
      <c r="K30" s="183" t="s">
        <v>94</v>
      </c>
      <c r="L30" s="183" t="s">
        <v>95</v>
      </c>
      <c r="M30" s="183" t="s">
        <v>96</v>
      </c>
      <c r="N30" s="4" t="s">
        <v>0</v>
      </c>
    </row>
    <row r="31" spans="1:14" x14ac:dyDescent="0.2">
      <c r="A31" s="5" t="s">
        <v>8</v>
      </c>
      <c r="B31" s="41">
        <f>B22/B28</f>
        <v>8.2221265604821347E-2</v>
      </c>
      <c r="C31" s="41">
        <f t="shared" ref="C31:N31" si="15">C22/C28</f>
        <v>8.0652368185880244E-2</v>
      </c>
      <c r="D31" s="41">
        <f t="shared" si="15"/>
        <v>8.0594679186228479E-2</v>
      </c>
      <c r="E31" s="41">
        <f t="shared" si="15"/>
        <v>7.909604519774012E-2</v>
      </c>
      <c r="F31" s="41">
        <f t="shared" si="15"/>
        <v>8.1124683106706619E-2</v>
      </c>
      <c r="G31" s="41">
        <f t="shared" si="15"/>
        <v>7.5453902381513796E-2</v>
      </c>
      <c r="H31" s="41">
        <f t="shared" si="15"/>
        <v>7.4143156913033345E-2</v>
      </c>
      <c r="I31" s="41">
        <f t="shared" si="15"/>
        <v>4.9656226126814362E-2</v>
      </c>
      <c r="J31" s="41">
        <f t="shared" si="15"/>
        <v>4.2460193568529501E-2</v>
      </c>
      <c r="K31" s="41">
        <f t="shared" si="15"/>
        <v>5.0417568821527994E-2</v>
      </c>
      <c r="L31" s="41">
        <f t="shared" si="15"/>
        <v>5.2459016393442623E-2</v>
      </c>
      <c r="M31" s="41">
        <f t="shared" si="15"/>
        <v>4.5233644859813085E-2</v>
      </c>
      <c r="N31" s="41">
        <f t="shared" si="15"/>
        <v>6.8304412816013516E-2</v>
      </c>
    </row>
    <row r="32" spans="1:14" x14ac:dyDescent="0.2">
      <c r="A32" s="5" t="s">
        <v>9</v>
      </c>
      <c r="B32" s="41">
        <f t="shared" ref="B32:N32" si="16">B23/B28</f>
        <v>9.9655617735686611E-2</v>
      </c>
      <c r="C32" s="41">
        <f t="shared" si="16"/>
        <v>0.10433422698838249</v>
      </c>
      <c r="D32" s="41">
        <f t="shared" si="16"/>
        <v>0.11215440792905582</v>
      </c>
      <c r="E32" s="41">
        <f t="shared" si="16"/>
        <v>9.1807909604519775E-2</v>
      </c>
      <c r="F32" s="41">
        <f t="shared" si="16"/>
        <v>9.7487900437888908E-2</v>
      </c>
      <c r="G32" s="41">
        <f t="shared" si="16"/>
        <v>0.10705022400377269</v>
      </c>
      <c r="H32" s="41">
        <f t="shared" si="16"/>
        <v>0.10328747959897412</v>
      </c>
      <c r="I32" s="41">
        <f t="shared" si="16"/>
        <v>0.10262286732874969</v>
      </c>
      <c r="J32" s="41">
        <f t="shared" si="16"/>
        <v>9.8033093974399008E-2</v>
      </c>
      <c r="K32" s="41">
        <f t="shared" si="16"/>
        <v>8.8772038354469535E-2</v>
      </c>
      <c r="L32" s="41">
        <f t="shared" si="16"/>
        <v>9.7377049180327871E-2</v>
      </c>
      <c r="M32" s="41">
        <f t="shared" si="16"/>
        <v>0.1005607476635514</v>
      </c>
      <c r="N32" s="41">
        <f t="shared" si="16"/>
        <v>0.10051775308160568</v>
      </c>
    </row>
    <row r="33" spans="1:14" x14ac:dyDescent="0.2">
      <c r="A33" s="5" t="s">
        <v>103</v>
      </c>
      <c r="B33" s="41">
        <f t="shared" ref="B33:N33" si="17">B24/B28</f>
        <v>2.0017219113215669E-2</v>
      </c>
      <c r="C33" s="41">
        <f t="shared" si="17"/>
        <v>1.4968722073279714E-2</v>
      </c>
      <c r="D33" s="41">
        <f t="shared" si="17"/>
        <v>2.4256651017214397E-2</v>
      </c>
      <c r="E33" s="41">
        <f t="shared" si="17"/>
        <v>1.9538606403013182E-2</v>
      </c>
      <c r="F33" s="41">
        <f t="shared" si="17"/>
        <v>1.9589767227471768E-2</v>
      </c>
      <c r="G33" s="41">
        <f t="shared" si="17"/>
        <v>1.8391888705493988E-2</v>
      </c>
      <c r="H33" s="41">
        <f t="shared" si="17"/>
        <v>1.7486593611564467E-2</v>
      </c>
      <c r="I33" s="41">
        <f t="shared" si="17"/>
        <v>2.2154316271963331E-2</v>
      </c>
      <c r="J33" s="41">
        <f t="shared" si="17"/>
        <v>2.0605682172962846E-2</v>
      </c>
      <c r="K33" s="41">
        <f t="shared" si="17"/>
        <v>1.8867924528301886E-2</v>
      </c>
      <c r="L33" s="41">
        <f t="shared" si="17"/>
        <v>2.721311475409836E-2</v>
      </c>
      <c r="M33" s="41">
        <f t="shared" si="17"/>
        <v>3.1775700934579439E-2</v>
      </c>
      <c r="N33" s="41">
        <f t="shared" si="17"/>
        <v>2.0710123264227377E-2</v>
      </c>
    </row>
    <row r="34" spans="1:14" ht="13.5" customHeight="1" x14ac:dyDescent="0.2">
      <c r="A34" s="5" t="s">
        <v>24</v>
      </c>
      <c r="B34" s="41">
        <f t="shared" ref="B34:N34" si="18">B25/B28</f>
        <v>0.53034868704261728</v>
      </c>
      <c r="C34" s="41">
        <f t="shared" si="18"/>
        <v>0.50089365504915107</v>
      </c>
      <c r="D34" s="41">
        <f t="shared" si="18"/>
        <v>0.51043296817944706</v>
      </c>
      <c r="E34" s="41">
        <f t="shared" si="18"/>
        <v>0.5216572504708098</v>
      </c>
      <c r="F34" s="41">
        <f t="shared" si="18"/>
        <v>0.51901359760313437</v>
      </c>
      <c r="G34" s="41">
        <f t="shared" si="18"/>
        <v>0.51945295920773404</v>
      </c>
      <c r="H34" s="41">
        <f t="shared" si="18"/>
        <v>0.51597108883189557</v>
      </c>
      <c r="I34" s="41">
        <f t="shared" si="18"/>
        <v>0.54647313470842884</v>
      </c>
      <c r="J34" s="41">
        <f t="shared" si="18"/>
        <v>0.57352482048079922</v>
      </c>
      <c r="K34" s="41">
        <f t="shared" si="18"/>
        <v>0.57129600989792761</v>
      </c>
      <c r="L34" s="41">
        <f t="shared" si="18"/>
        <v>0.5304918032786885</v>
      </c>
      <c r="M34" s="41">
        <f t="shared" si="18"/>
        <v>0.53196261682242996</v>
      </c>
      <c r="N34" s="41">
        <f t="shared" si="18"/>
        <v>0.52897467559194988</v>
      </c>
    </row>
    <row r="35" spans="1:14" x14ac:dyDescent="0.2">
      <c r="A35" s="5" t="s">
        <v>1</v>
      </c>
      <c r="B35" s="41">
        <f t="shared" ref="B35:N35" si="19">B26/B28</f>
        <v>0.26775721050365908</v>
      </c>
      <c r="C35" s="41">
        <f>C26/C28</f>
        <v>0.29915102770330654</v>
      </c>
      <c r="D35" s="41">
        <f t="shared" si="19"/>
        <v>0.27256129368805426</v>
      </c>
      <c r="E35" s="41">
        <f t="shared" si="19"/>
        <v>0.28790018832391712</v>
      </c>
      <c r="F35" s="41">
        <f t="shared" si="19"/>
        <v>0.28278405162479836</v>
      </c>
      <c r="G35" s="41">
        <f t="shared" si="19"/>
        <v>0.27965102570148548</v>
      </c>
      <c r="H35" s="41">
        <f t="shared" si="19"/>
        <v>0.2891116810445325</v>
      </c>
      <c r="I35" s="41">
        <f t="shared" si="19"/>
        <v>0.2790934555640438</v>
      </c>
      <c r="J35" s="41">
        <f t="shared" si="19"/>
        <v>0.26537620980330939</v>
      </c>
      <c r="K35" s="41">
        <f t="shared" si="19"/>
        <v>0.27064645839777296</v>
      </c>
      <c r="L35" s="41">
        <f t="shared" si="19"/>
        <v>0.29245901639344263</v>
      </c>
      <c r="M35" s="41">
        <f t="shared" si="19"/>
        <v>0.29046728971962615</v>
      </c>
      <c r="N35" s="41">
        <f t="shared" si="19"/>
        <v>0.2814930352462035</v>
      </c>
    </row>
    <row r="36" spans="1:14" x14ac:dyDescent="0.2">
      <c r="A36" s="5"/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</row>
    <row r="37" spans="1:14" s="8" customFormat="1" x14ac:dyDescent="0.2">
      <c r="A37" s="10" t="s">
        <v>12</v>
      </c>
      <c r="B37" s="177">
        <f t="shared" ref="B37:G37" si="20">SUM(B31:B36)</f>
        <v>1</v>
      </c>
      <c r="C37" s="177">
        <f t="shared" si="20"/>
        <v>1</v>
      </c>
      <c r="D37" s="177">
        <f t="shared" si="20"/>
        <v>1</v>
      </c>
      <c r="E37" s="177">
        <f t="shared" si="20"/>
        <v>1</v>
      </c>
      <c r="F37" s="177">
        <f t="shared" si="20"/>
        <v>1</v>
      </c>
      <c r="G37" s="177">
        <f t="shared" si="20"/>
        <v>1</v>
      </c>
      <c r="H37" s="177">
        <f t="shared" ref="H37:M37" si="21">SUM(H31:H36)</f>
        <v>1</v>
      </c>
      <c r="I37" s="177">
        <f t="shared" si="21"/>
        <v>1</v>
      </c>
      <c r="J37" s="177">
        <f>SUM(J31:J36)</f>
        <v>1</v>
      </c>
      <c r="K37" s="177">
        <f>SUM(K31:K36)</f>
        <v>1</v>
      </c>
      <c r="L37" s="177">
        <f>SUM(L31:L36)</f>
        <v>1</v>
      </c>
      <c r="M37" s="177">
        <f>SUM(M31:M36)</f>
        <v>1</v>
      </c>
      <c r="N37" s="177">
        <f t="shared" ref="N37" si="22">SUM(N31:N36)</f>
        <v>1</v>
      </c>
    </row>
    <row r="38" spans="1:14" ht="2.7" customHeight="1" x14ac:dyDescent="0.2">
      <c r="A38" s="11"/>
      <c r="B38" s="88" t="s">
        <v>26</v>
      </c>
      <c r="C38" s="88" t="s">
        <v>27</v>
      </c>
      <c r="D38" s="88" t="s">
        <v>35</v>
      </c>
      <c r="E38" s="88" t="s">
        <v>36</v>
      </c>
      <c r="F38" s="88" t="s">
        <v>37</v>
      </c>
      <c r="G38" s="88" t="s">
        <v>28</v>
      </c>
      <c r="H38" s="88" t="s">
        <v>29</v>
      </c>
      <c r="I38" s="88" t="s">
        <v>30</v>
      </c>
      <c r="J38" s="88" t="s">
        <v>31</v>
      </c>
      <c r="K38" s="88" t="s">
        <v>32</v>
      </c>
      <c r="L38" s="88" t="s">
        <v>33</v>
      </c>
      <c r="M38" s="88" t="s">
        <v>34</v>
      </c>
      <c r="N38" s="11"/>
    </row>
    <row r="39" spans="1:14" x14ac:dyDescent="0.2">
      <c r="A39" s="16" t="s">
        <v>10</v>
      </c>
      <c r="B39" s="183" t="s">
        <v>86</v>
      </c>
      <c r="C39" s="183" t="s">
        <v>87</v>
      </c>
      <c r="D39" s="183" t="s">
        <v>88</v>
      </c>
      <c r="E39" s="183" t="s">
        <v>89</v>
      </c>
      <c r="F39" s="183" t="s">
        <v>97</v>
      </c>
      <c r="G39" s="183" t="s">
        <v>90</v>
      </c>
      <c r="H39" s="183" t="s">
        <v>91</v>
      </c>
      <c r="I39" s="183" t="s">
        <v>92</v>
      </c>
      <c r="J39" s="183" t="s">
        <v>93</v>
      </c>
      <c r="K39" s="183" t="s">
        <v>94</v>
      </c>
      <c r="L39" s="183" t="s">
        <v>95</v>
      </c>
      <c r="M39" s="183" t="s">
        <v>96</v>
      </c>
      <c r="N39" s="4" t="s">
        <v>0</v>
      </c>
    </row>
    <row r="40" spans="1:14" x14ac:dyDescent="0.2">
      <c r="A40" s="5" t="s">
        <v>8</v>
      </c>
      <c r="B40" s="161">
        <f t="shared" ref="B40:N40" si="23">B3/B22</f>
        <v>364.8984293193717</v>
      </c>
      <c r="C40" s="161">
        <f t="shared" si="23"/>
        <v>362.42991689750693</v>
      </c>
      <c r="D40" s="161">
        <f t="shared" si="23"/>
        <v>359.91067961165049</v>
      </c>
      <c r="E40" s="161">
        <f t="shared" si="23"/>
        <v>359.88333333333333</v>
      </c>
      <c r="F40" s="162">
        <f t="shared" si="23"/>
        <v>362.37500000000006</v>
      </c>
      <c r="G40" s="162">
        <f t="shared" si="23"/>
        <v>359.96999999999997</v>
      </c>
      <c r="H40" s="162">
        <f t="shared" si="23"/>
        <v>362.49559748427674</v>
      </c>
      <c r="I40" s="162">
        <f t="shared" si="23"/>
        <v>359.91999999999996</v>
      </c>
      <c r="J40" s="162">
        <f t="shared" si="23"/>
        <v>359.7176470588235</v>
      </c>
      <c r="K40" s="162">
        <f t="shared" si="23"/>
        <v>359.94846625766871</v>
      </c>
      <c r="L40" s="162">
        <f t="shared" si="23"/>
        <v>362.08250000000004</v>
      </c>
      <c r="M40" s="162">
        <f>M3/M22</f>
        <v>359.48760330578511</v>
      </c>
      <c r="N40" s="162">
        <f t="shared" si="23"/>
        <v>361.43051062480174</v>
      </c>
    </row>
    <row r="41" spans="1:14" x14ac:dyDescent="0.2">
      <c r="A41" s="5" t="s">
        <v>9</v>
      </c>
      <c r="B41" s="161">
        <f t="shared" ref="B41:N41" si="24">B4/B23</f>
        <v>352.91490280777538</v>
      </c>
      <c r="C41" s="161">
        <f t="shared" si="24"/>
        <v>349.89207708779446</v>
      </c>
      <c r="D41" s="161">
        <f t="shared" si="24"/>
        <v>350.02046511627907</v>
      </c>
      <c r="E41" s="161">
        <f t="shared" si="24"/>
        <v>355.54666666666662</v>
      </c>
      <c r="F41" s="162">
        <f t="shared" si="24"/>
        <v>350.04728132387714</v>
      </c>
      <c r="G41" s="162">
        <f t="shared" si="24"/>
        <v>353.00440528634363</v>
      </c>
      <c r="H41" s="162">
        <f t="shared" si="24"/>
        <v>351.54582392776518</v>
      </c>
      <c r="I41" s="162">
        <f t="shared" si="24"/>
        <v>348.4</v>
      </c>
      <c r="J41" s="162">
        <f t="shared" si="24"/>
        <v>350.61910828025469</v>
      </c>
      <c r="K41" s="162">
        <f t="shared" si="24"/>
        <v>358.11149825783974</v>
      </c>
      <c r="L41" s="162">
        <f t="shared" si="24"/>
        <v>355.43838383838386</v>
      </c>
      <c r="M41" s="162">
        <f t="shared" si="24"/>
        <v>348.40000000000003</v>
      </c>
      <c r="N41" s="162">
        <f t="shared" si="24"/>
        <v>351.85396551724136</v>
      </c>
    </row>
    <row r="42" spans="1:14" x14ac:dyDescent="0.2">
      <c r="A42" s="5" t="s">
        <v>103</v>
      </c>
      <c r="B42" s="161">
        <f t="shared" ref="B42:N42" si="25">B5/B24</f>
        <v>348.4</v>
      </c>
      <c r="C42" s="161">
        <f t="shared" si="25"/>
        <v>348.4</v>
      </c>
      <c r="D42" s="161">
        <f t="shared" si="25"/>
        <v>348.40000000000003</v>
      </c>
      <c r="E42" s="161">
        <f t="shared" si="25"/>
        <v>356.79518072289159</v>
      </c>
      <c r="F42" s="162">
        <f t="shared" si="25"/>
        <v>348.4</v>
      </c>
      <c r="G42" s="162">
        <f t="shared" si="25"/>
        <v>348.4</v>
      </c>
      <c r="H42" s="162">
        <f t="shared" si="25"/>
        <v>315.88266666666669</v>
      </c>
      <c r="I42" s="162">
        <f t="shared" si="25"/>
        <v>540.62068965517244</v>
      </c>
      <c r="J42" s="162">
        <f t="shared" si="25"/>
        <v>358.9575757575758</v>
      </c>
      <c r="K42" s="162">
        <f t="shared" si="25"/>
        <v>348.4</v>
      </c>
      <c r="L42" s="162">
        <f t="shared" si="25"/>
        <v>356.79518072289159</v>
      </c>
      <c r="M42" s="162">
        <f t="shared" si="25"/>
        <v>348.4</v>
      </c>
      <c r="N42" s="162">
        <f t="shared" si="25"/>
        <v>365.52845188284527</v>
      </c>
    </row>
    <row r="43" spans="1:14" x14ac:dyDescent="0.2">
      <c r="A43" s="5" t="s">
        <v>24</v>
      </c>
      <c r="B43" s="161">
        <f t="shared" ref="B43:N43" si="26">B6/B25</f>
        <v>373.36917207792203</v>
      </c>
      <c r="C43" s="161">
        <f t="shared" si="26"/>
        <v>373.18688670829613</v>
      </c>
      <c r="D43" s="161">
        <f t="shared" si="26"/>
        <v>375.47029126213585</v>
      </c>
      <c r="E43" s="161">
        <f t="shared" si="26"/>
        <v>373.20245487364616</v>
      </c>
      <c r="F43" s="162">
        <f t="shared" si="26"/>
        <v>372.68562166962698</v>
      </c>
      <c r="G43" s="162">
        <f t="shared" si="26"/>
        <v>372.70398547435315</v>
      </c>
      <c r="H43" s="162">
        <f t="shared" si="26"/>
        <v>372.53213737008588</v>
      </c>
      <c r="I43" s="162">
        <f t="shared" si="26"/>
        <v>372.20656104380242</v>
      </c>
      <c r="J43" s="162">
        <f t="shared" si="26"/>
        <v>373.074567229178</v>
      </c>
      <c r="K43" s="162">
        <f t="shared" si="26"/>
        <v>372.26266377910127</v>
      </c>
      <c r="L43" s="162">
        <f t="shared" si="26"/>
        <v>372.77930778739187</v>
      </c>
      <c r="M43" s="162">
        <f t="shared" si="26"/>
        <v>374.47321152494732</v>
      </c>
      <c r="N43" s="162">
        <f t="shared" si="26"/>
        <v>373.12400114669509</v>
      </c>
    </row>
    <row r="44" spans="1:14" x14ac:dyDescent="0.2">
      <c r="A44" s="5" t="s">
        <v>1</v>
      </c>
      <c r="B44" s="161">
        <f t="shared" ref="B44:N44" si="27">B7/B26</f>
        <v>367.38167202572345</v>
      </c>
      <c r="C44" s="161">
        <f t="shared" si="27"/>
        <v>367.878640776699</v>
      </c>
      <c r="D44" s="161">
        <f t="shared" si="27"/>
        <v>366.57387559808615</v>
      </c>
      <c r="E44" s="161">
        <f t="shared" si="27"/>
        <v>367.52583810302531</v>
      </c>
      <c r="F44" s="162">
        <f t="shared" si="27"/>
        <v>368.07163814180933</v>
      </c>
      <c r="G44" s="162">
        <f t="shared" si="27"/>
        <v>368.23870151770655</v>
      </c>
      <c r="H44" s="162">
        <f t="shared" si="27"/>
        <v>366.36411290322582</v>
      </c>
      <c r="I44" s="162">
        <f t="shared" si="27"/>
        <v>368.98768248175185</v>
      </c>
      <c r="J44" s="162">
        <f t="shared" si="27"/>
        <v>367.67364705882352</v>
      </c>
      <c r="K44" s="162">
        <f t="shared" si="27"/>
        <v>367.73805714285714</v>
      </c>
      <c r="L44" s="162">
        <f t="shared" si="27"/>
        <v>367.05325112107624</v>
      </c>
      <c r="M44" s="162">
        <f t="shared" si="27"/>
        <v>366.41428571428577</v>
      </c>
      <c r="N44" s="162">
        <f t="shared" si="27"/>
        <v>367.52592735108516</v>
      </c>
    </row>
    <row r="45" spans="1:14" ht="13.5" customHeight="1" x14ac:dyDescent="0.2">
      <c r="A45" s="5"/>
      <c r="B45" s="161"/>
      <c r="C45" s="161"/>
      <c r="D45" s="161"/>
      <c r="E45" s="161"/>
      <c r="F45" s="162"/>
      <c r="G45" s="162"/>
      <c r="H45" s="162"/>
      <c r="I45" s="162"/>
      <c r="J45" s="162"/>
      <c r="K45" s="162"/>
      <c r="L45" s="162"/>
      <c r="M45" s="162"/>
      <c r="N45" s="162"/>
    </row>
    <row r="46" spans="1:14" s="13" customFormat="1" x14ac:dyDescent="0.2">
      <c r="A46" s="86" t="s">
        <v>10</v>
      </c>
      <c r="B46" s="149">
        <f t="shared" ref="B46:I46" si="28">B9/B28</f>
        <v>368.53130434782605</v>
      </c>
      <c r="C46" s="163">
        <f>C9/C28</f>
        <v>367.92987042001783</v>
      </c>
      <c r="D46" s="163">
        <f t="shared" si="28"/>
        <v>368.28050599895664</v>
      </c>
      <c r="E46" s="163">
        <f>E9/E28</f>
        <v>368.57314971751407</v>
      </c>
      <c r="F46" s="164">
        <f>F9/F28</f>
        <v>367.86170085273102</v>
      </c>
      <c r="G46" s="164">
        <f t="shared" si="28"/>
        <v>367.93859467106819</v>
      </c>
      <c r="H46" s="164">
        <f>H9/H28</f>
        <v>366.84651900209838</v>
      </c>
      <c r="I46" s="164">
        <f t="shared" si="28"/>
        <v>371.98609116373819</v>
      </c>
      <c r="J46" s="164">
        <f>J9/J28</f>
        <v>368.58188573212607</v>
      </c>
      <c r="K46" s="164">
        <f>K9/K28</f>
        <v>368.71077636869779</v>
      </c>
      <c r="L46" s="164">
        <f>L9/L28</f>
        <v>368.41994098360658</v>
      </c>
      <c r="M46" s="164">
        <f t="shared" ref="M46:N46" si="29">M9/M28</f>
        <v>368.00406728971961</v>
      </c>
      <c r="N46" s="164">
        <f t="shared" si="29"/>
        <v>368.45414440761687</v>
      </c>
    </row>
    <row r="47" spans="1:14" ht="11.25" customHeight="1" x14ac:dyDescent="0.2">
      <c r="A47" s="102"/>
      <c r="B47" s="102"/>
      <c r="C47" s="102"/>
      <c r="D47" s="102"/>
      <c r="E47" s="102"/>
      <c r="F47" s="102"/>
      <c r="G47" s="102"/>
      <c r="H47" s="102"/>
      <c r="I47" s="102"/>
      <c r="J47" s="102"/>
      <c r="K47" s="102"/>
      <c r="L47" s="102"/>
      <c r="M47" s="102"/>
      <c r="N47" s="102"/>
    </row>
  </sheetData>
  <phoneticPr fontId="0" type="noConversion"/>
  <pageMargins left="0.45" right="0.45" top="0.5" bottom="0.5" header="0.3" footer="0.3"/>
  <pageSetup scale="90" fitToWidth="3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6F81B9-385D-4596-AD99-B0F40F2F504A}">
  <dimension ref="A1:N34"/>
  <sheetViews>
    <sheetView zoomScaleNormal="100" zoomScalePageLayoutView="110" workbookViewId="0">
      <selection activeCell="M25" sqref="M25"/>
    </sheetView>
  </sheetViews>
  <sheetFormatPr defaultColWidth="9.33203125" defaultRowHeight="10.199999999999999" x14ac:dyDescent="0.2"/>
  <cols>
    <col min="1" max="1" width="12.44140625" style="3" customWidth="1"/>
    <col min="2" max="2" width="15.33203125" style="1" bestFit="1" customWidth="1"/>
    <col min="3" max="3" width="12.44140625" style="1" bestFit="1" customWidth="1"/>
    <col min="4" max="4" width="12" style="1" bestFit="1" customWidth="1"/>
    <col min="5" max="6" width="12.6640625" style="1" bestFit="1" customWidth="1"/>
    <col min="7" max="7" width="14.33203125" style="1" bestFit="1" customWidth="1"/>
    <col min="8" max="11" width="12" style="1" bestFit="1" customWidth="1"/>
    <col min="12" max="13" width="12.44140625" style="1" bestFit="1" customWidth="1"/>
    <col min="14" max="14" width="12.6640625" style="1" bestFit="1" customWidth="1"/>
    <col min="15" max="16384" width="9.33203125" style="1"/>
  </cols>
  <sheetData>
    <row r="1" spans="1:14" x14ac:dyDescent="0.2">
      <c r="A1" s="100" t="s">
        <v>15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</row>
    <row r="2" spans="1:14" s="2" customFormat="1" x14ac:dyDescent="0.2">
      <c r="A2" s="17" t="s">
        <v>2</v>
      </c>
      <c r="B2" s="183" t="s">
        <v>86</v>
      </c>
      <c r="C2" s="183" t="s">
        <v>87</v>
      </c>
      <c r="D2" s="183" t="s">
        <v>88</v>
      </c>
      <c r="E2" s="183" t="s">
        <v>89</v>
      </c>
      <c r="F2" s="183" t="s">
        <v>97</v>
      </c>
      <c r="G2" s="183" t="s">
        <v>90</v>
      </c>
      <c r="H2" s="183" t="s">
        <v>91</v>
      </c>
      <c r="I2" s="183" t="s">
        <v>92</v>
      </c>
      <c r="J2" s="183" t="s">
        <v>93</v>
      </c>
      <c r="K2" s="183" t="s">
        <v>94</v>
      </c>
      <c r="L2" s="183" t="s">
        <v>95</v>
      </c>
      <c r="M2" s="183" t="s">
        <v>96</v>
      </c>
      <c r="N2" s="4" t="s">
        <v>0</v>
      </c>
    </row>
    <row r="3" spans="1:14" x14ac:dyDescent="0.2">
      <c r="A3" s="5" t="s">
        <v>8</v>
      </c>
      <c r="B3" s="134">
        <f>+'[1]Oct 2023'!$J$20</f>
        <v>347516</v>
      </c>
      <c r="C3" s="134">
        <f>+'[1]Nov 2023'!$J$16</f>
        <v>339840.80000000005</v>
      </c>
      <c r="D3" s="134">
        <f>+'[1]Dec 2023'!$J$16</f>
        <v>299759.2</v>
      </c>
      <c r="E3" s="134">
        <f>+'[1]Jan 2024'!$J$16</f>
        <v>317668</v>
      </c>
      <c r="F3" s="134">
        <f>+'[1]Feb 2024'!$J$16</f>
        <v>280571.2</v>
      </c>
      <c r="G3" s="134">
        <f>+'[1]Mar 2024'!$J$16</f>
        <v>269911.2</v>
      </c>
      <c r="H3" s="134">
        <f>+'[1]Apr 2024'!$J$16</f>
        <v>297627.2</v>
      </c>
      <c r="I3" s="134">
        <f>+'[1]May 2024'!$J$18</f>
        <v>360734.4</v>
      </c>
      <c r="J3" s="134">
        <f>+'[1]Jun 2024'!$J$18</f>
        <v>315109.59999999998</v>
      </c>
      <c r="K3" s="134">
        <f>+'[1]Jul 2024'!$J$18</f>
        <v>322358.40000000002</v>
      </c>
      <c r="L3" s="134">
        <f>+'[1]Aug 2024'!$J$18</f>
        <v>316815.19999999995</v>
      </c>
      <c r="M3" s="134">
        <f>+'[1]Sep 2024'!$J$18</f>
        <v>280997.59999999998</v>
      </c>
      <c r="N3" s="135">
        <f>SUM(B3:M3)</f>
        <v>3748908.8000000003</v>
      </c>
    </row>
    <row r="4" spans="1:14" x14ac:dyDescent="0.2">
      <c r="A4" s="5" t="s">
        <v>103</v>
      </c>
      <c r="B4" s="134">
        <f>+'[3]OCT 2023'!$J$18</f>
        <v>420908.4</v>
      </c>
      <c r="C4" s="134">
        <f>+'[3]NOV 2023'!$J$18</f>
        <v>420436</v>
      </c>
      <c r="D4" s="134">
        <f>+'[3]DEC 2023'!$J$18</f>
        <v>391619.6</v>
      </c>
      <c r="E4" s="134">
        <f>+'[3]JAN 2024'!$J$18</f>
        <v>430828.79999999999</v>
      </c>
      <c r="F4" s="134">
        <f>+'[3]FEB 2024'!$J$18</f>
        <v>478068.8</v>
      </c>
      <c r="G4" s="134">
        <f>+'[3]MAR 2024'!$J$18</f>
        <v>488934</v>
      </c>
      <c r="H4" s="134">
        <f>+'[4]APR 2024'!$J$18</f>
        <v>521529.59999999998</v>
      </c>
      <c r="I4" s="134">
        <f>+'[4]MAY 2024'!$J$20</f>
        <v>518222.80000000005</v>
      </c>
      <c r="J4" s="134">
        <f>+'[4]JUN 2024'!$J$20</f>
        <v>460117.60000000003</v>
      </c>
      <c r="K4" s="134">
        <f>+'[4]JUL 2024'!$J$20</f>
        <v>560266.4</v>
      </c>
      <c r="L4" s="134">
        <f>+'[4]AUG 2024'!$J$20</f>
        <v>480903.20000000007</v>
      </c>
      <c r="M4" s="134">
        <f>+'[4]SEP 2024'!$J$20</f>
        <v>511136.8</v>
      </c>
      <c r="N4" s="135">
        <f>SUM(B4:M4)</f>
        <v>5682972</v>
      </c>
    </row>
    <row r="5" spans="1:14" x14ac:dyDescent="0.2">
      <c r="A5" s="5" t="s">
        <v>1</v>
      </c>
      <c r="B5" s="134">
        <f>+'[6]OCT 2023'!$J$16</f>
        <v>3015584</v>
      </c>
      <c r="C5" s="134">
        <f>+'[6]NOV 2023'!$J$17</f>
        <v>2959299.2</v>
      </c>
      <c r="D5" s="134">
        <f>+'[6]DEC 2023'!$J$16</f>
        <v>2579033.5999999996</v>
      </c>
      <c r="E5" s="134">
        <f>+'[6]JAN 2024'!$J$16</f>
        <v>3003686.4</v>
      </c>
      <c r="F5" s="134">
        <f>+'[6]FEB 2024'!$J$16</f>
        <v>3038464</v>
      </c>
      <c r="G5" s="134">
        <f>+'[6]MAR 2024'!$J$16</f>
        <v>3193590.4</v>
      </c>
      <c r="H5" s="134">
        <f>+'[6]APR 2024'!$J$16</f>
        <v>3350089.6</v>
      </c>
      <c r="I5" s="134">
        <f>+'[6]MAY 2024'!$J$18</f>
        <v>3570652.8</v>
      </c>
      <c r="J5" s="134">
        <f>+'[6]JUN 2024'!$J$18</f>
        <v>2991788.8</v>
      </c>
      <c r="K5" s="134">
        <f>+'[6]JUL 2024'!$J$18</f>
        <v>3619158.4</v>
      </c>
      <c r="L5" s="134">
        <f>+'[6]AUG 2024'!$J$17</f>
        <v>3649817.6</v>
      </c>
      <c r="M5" s="134">
        <f>+'[6]SEP 2024'!$J$18</f>
        <v>3391731.2</v>
      </c>
      <c r="N5" s="135">
        <f t="shared" ref="N5" si="0">SUM(B5:M5)</f>
        <v>38362896.000000007</v>
      </c>
    </row>
    <row r="6" spans="1:14" ht="11.7" customHeight="1" x14ac:dyDescent="0.2">
      <c r="A6" s="6" t="s">
        <v>5</v>
      </c>
      <c r="B6" s="149">
        <f>SUM(B3:B5)</f>
        <v>3784008.4</v>
      </c>
      <c r="C6" s="149">
        <f>SUM(C3:C5)</f>
        <v>3719576</v>
      </c>
      <c r="D6" s="149">
        <f t="shared" ref="D6" si="1">SUM(D3:D5)</f>
        <v>3270412.3999999994</v>
      </c>
      <c r="E6" s="149">
        <f t="shared" ref="E6:G6" si="2">SUM(E3:E5)</f>
        <v>3752183.2</v>
      </c>
      <c r="F6" s="149">
        <f t="shared" si="2"/>
        <v>3797104</v>
      </c>
      <c r="G6" s="149">
        <f t="shared" si="2"/>
        <v>3952435.5999999996</v>
      </c>
      <c r="H6" s="149">
        <f>SUM(H3:H5)</f>
        <v>4169246.4000000004</v>
      </c>
      <c r="I6" s="149">
        <f>SUM(I3:I5)</f>
        <v>4449610</v>
      </c>
      <c r="J6" s="149">
        <f>SUM(J3:J5)</f>
        <v>3767016</v>
      </c>
      <c r="K6" s="149">
        <f>SUM(K3:K5)</f>
        <v>4501783.2</v>
      </c>
      <c r="L6" s="149">
        <f>SUM(L3:L5)</f>
        <v>4447536</v>
      </c>
      <c r="M6" s="149">
        <f>SUM(M3:M5)</f>
        <v>4183865.6</v>
      </c>
      <c r="N6" s="148">
        <f>SUM(N3:N5)</f>
        <v>47794776.800000012</v>
      </c>
    </row>
    <row r="7" spans="1:14" ht="14.1" customHeight="1" x14ac:dyDescent="0.2">
      <c r="A7" s="102"/>
      <c r="B7" s="102"/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</row>
    <row r="8" spans="1:14" x14ac:dyDescent="0.2">
      <c r="A8" s="16" t="s">
        <v>6</v>
      </c>
      <c r="B8" s="183" t="s">
        <v>86</v>
      </c>
      <c r="C8" s="183" t="s">
        <v>87</v>
      </c>
      <c r="D8" s="183" t="s">
        <v>88</v>
      </c>
      <c r="E8" s="183" t="s">
        <v>89</v>
      </c>
      <c r="F8" s="183" t="s">
        <v>97</v>
      </c>
      <c r="G8" s="183" t="s">
        <v>90</v>
      </c>
      <c r="H8" s="183" t="s">
        <v>91</v>
      </c>
      <c r="I8" s="183" t="s">
        <v>92</v>
      </c>
      <c r="J8" s="183" t="s">
        <v>93</v>
      </c>
      <c r="K8" s="183" t="s">
        <v>94</v>
      </c>
      <c r="L8" s="183" t="s">
        <v>95</v>
      </c>
      <c r="M8" s="183" t="s">
        <v>96</v>
      </c>
      <c r="N8" s="4" t="s">
        <v>0</v>
      </c>
    </row>
    <row r="9" spans="1:14" x14ac:dyDescent="0.2">
      <c r="A9" s="5" t="s">
        <v>8</v>
      </c>
      <c r="B9" s="41">
        <f>B3/B6</f>
        <v>9.1838062515928881E-2</v>
      </c>
      <c r="C9" s="41">
        <f>C3/C6</f>
        <v>9.136546746188276E-2</v>
      </c>
      <c r="D9" s="41">
        <f t="shared" ref="D9:M9" si="3">D3/D6</f>
        <v>9.1657920572952842E-2</v>
      </c>
      <c r="E9" s="41">
        <f t="shared" si="3"/>
        <v>8.4662177475769304E-2</v>
      </c>
      <c r="F9" s="41">
        <f t="shared" si="3"/>
        <v>7.389083891302424E-2</v>
      </c>
      <c r="G9" s="41">
        <f t="shared" si="3"/>
        <v>6.8289841332266121E-2</v>
      </c>
      <c r="H9" s="41">
        <f t="shared" si="3"/>
        <v>7.1386330153094327E-2</v>
      </c>
      <c r="I9" s="41">
        <f t="shared" si="3"/>
        <v>8.1071015212569195E-2</v>
      </c>
      <c r="J9" s="41">
        <f t="shared" si="3"/>
        <v>8.3649657978622866E-2</v>
      </c>
      <c r="K9" s="41">
        <f t="shared" si="3"/>
        <v>7.1606824602304261E-2</v>
      </c>
      <c r="L9" s="41">
        <f t="shared" si="3"/>
        <v>7.1233869720222609E-2</v>
      </c>
      <c r="M9" s="41">
        <f t="shared" si="3"/>
        <v>6.716219564987938E-2</v>
      </c>
      <c r="N9" s="41">
        <f>N3/N6</f>
        <v>7.8437625426885552E-2</v>
      </c>
    </row>
    <row r="10" spans="1:14" x14ac:dyDescent="0.2">
      <c r="A10" s="5" t="s">
        <v>103</v>
      </c>
      <c r="B10" s="41">
        <f>B4/B6</f>
        <v>0.11123347400603023</v>
      </c>
      <c r="C10" s="41">
        <f t="shared" ref="C10:E10" si="4">C4/C6</f>
        <v>0.11303331347443903</v>
      </c>
      <c r="D10" s="41">
        <f t="shared" si="4"/>
        <v>0.11974624362358706</v>
      </c>
      <c r="E10" s="41">
        <f t="shared" si="4"/>
        <v>0.11482083284206378</v>
      </c>
      <c r="F10" s="41">
        <f t="shared" ref="F10:M10" si="5">F4/F6</f>
        <v>0.12590353069075802</v>
      </c>
      <c r="G10" s="41">
        <f t="shared" si="5"/>
        <v>0.12370448237031365</v>
      </c>
      <c r="H10" s="41">
        <f t="shared" si="5"/>
        <v>0.12508965649043913</v>
      </c>
      <c r="I10" s="41">
        <f t="shared" si="5"/>
        <v>0.11646476882243613</v>
      </c>
      <c r="J10" s="41">
        <f t="shared" si="5"/>
        <v>0.12214378701869066</v>
      </c>
      <c r="K10" s="41">
        <f t="shared" si="5"/>
        <v>0.124454327342996</v>
      </c>
      <c r="L10" s="41">
        <f t="shared" si="5"/>
        <v>0.10812800615891588</v>
      </c>
      <c r="M10" s="41">
        <f t="shared" si="5"/>
        <v>0.12216855149457956</v>
      </c>
      <c r="N10" s="41">
        <f>N4/N6</f>
        <v>0.11890362044749624</v>
      </c>
    </row>
    <row r="11" spans="1:14" x14ac:dyDescent="0.2">
      <c r="A11" s="5" t="s">
        <v>1</v>
      </c>
      <c r="B11" s="40">
        <f>+B5/B6</f>
        <v>0.79692846347804092</v>
      </c>
      <c r="C11" s="40">
        <f>C5/C6</f>
        <v>0.79560121906367831</v>
      </c>
      <c r="D11" s="40">
        <f t="shared" ref="D11:M11" si="6">+D5/D6</f>
        <v>0.78859583580346015</v>
      </c>
      <c r="E11" s="40">
        <f t="shared" si="6"/>
        <v>0.80051698968216689</v>
      </c>
      <c r="F11" s="40">
        <f t="shared" si="6"/>
        <v>0.80020563039621773</v>
      </c>
      <c r="G11" s="40">
        <f t="shared" si="6"/>
        <v>0.80800567629742026</v>
      </c>
      <c r="H11" s="40">
        <f t="shared" si="6"/>
        <v>0.8035240133564665</v>
      </c>
      <c r="I11" s="40">
        <f t="shared" si="6"/>
        <v>0.80246421596499462</v>
      </c>
      <c r="J11" s="40">
        <f t="shared" si="6"/>
        <v>0.79420655500268644</v>
      </c>
      <c r="K11" s="40">
        <f t="shared" si="6"/>
        <v>0.80393884805469973</v>
      </c>
      <c r="L11" s="40">
        <f t="shared" si="6"/>
        <v>0.82063812412086157</v>
      </c>
      <c r="M11" s="40">
        <f t="shared" si="6"/>
        <v>0.81066925285554103</v>
      </c>
      <c r="N11" s="41">
        <f>N5/N6</f>
        <v>0.80265875412561816</v>
      </c>
    </row>
    <row r="12" spans="1:14" ht="10.8" thickBot="1" x14ac:dyDescent="0.25">
      <c r="A12" s="19" t="s">
        <v>12</v>
      </c>
      <c r="B12" s="175">
        <f t="shared" ref="B12:G12" si="7">SUM(B9:B11)</f>
        <v>1</v>
      </c>
      <c r="C12" s="175">
        <f t="shared" si="7"/>
        <v>1</v>
      </c>
      <c r="D12" s="175">
        <f t="shared" si="7"/>
        <v>1</v>
      </c>
      <c r="E12" s="175">
        <f t="shared" si="7"/>
        <v>1</v>
      </c>
      <c r="F12" s="175">
        <f t="shared" si="7"/>
        <v>1</v>
      </c>
      <c r="G12" s="175">
        <f t="shared" si="7"/>
        <v>1</v>
      </c>
      <c r="H12" s="175">
        <f>SUM(H9:H11)</f>
        <v>1</v>
      </c>
      <c r="I12" s="175">
        <f>SUM(I9:I11)</f>
        <v>1</v>
      </c>
      <c r="J12" s="175">
        <f>SUM(J9:J11)</f>
        <v>1</v>
      </c>
      <c r="K12" s="175">
        <f>SUM(K9:K11)</f>
        <v>1</v>
      </c>
      <c r="L12" s="175">
        <f>SUM(L9:L11)</f>
        <v>1</v>
      </c>
      <c r="M12" s="175">
        <f>SUM(M9:M11)</f>
        <v>1</v>
      </c>
      <c r="N12" s="175">
        <f>SUM(N9:N11)</f>
        <v>1</v>
      </c>
    </row>
    <row r="13" spans="1:14" ht="15.6" customHeight="1" x14ac:dyDescent="0.2"/>
    <row r="14" spans="1:14" ht="13.35" customHeight="1" x14ac:dyDescent="0.2">
      <c r="A14" s="102"/>
      <c r="B14" s="102"/>
      <c r="C14" s="102"/>
      <c r="D14" s="102"/>
      <c r="E14" s="102"/>
      <c r="F14" s="102"/>
      <c r="G14" s="102"/>
      <c r="H14" s="102"/>
      <c r="I14" s="102"/>
      <c r="J14" s="102"/>
      <c r="K14" s="102"/>
      <c r="L14" s="102"/>
      <c r="M14" s="102"/>
      <c r="N14" s="102"/>
    </row>
    <row r="15" spans="1:14" x14ac:dyDescent="0.2">
      <c r="A15" s="16" t="s">
        <v>19</v>
      </c>
      <c r="B15" s="183" t="s">
        <v>86</v>
      </c>
      <c r="C15" s="183" t="s">
        <v>87</v>
      </c>
      <c r="D15" s="183" t="s">
        <v>88</v>
      </c>
      <c r="E15" s="183" t="s">
        <v>89</v>
      </c>
      <c r="F15" s="183" t="s">
        <v>97</v>
      </c>
      <c r="G15" s="183" t="s">
        <v>90</v>
      </c>
      <c r="H15" s="183" t="s">
        <v>91</v>
      </c>
      <c r="I15" s="183" t="s">
        <v>92</v>
      </c>
      <c r="J15" s="183" t="s">
        <v>93</v>
      </c>
      <c r="K15" s="183" t="s">
        <v>94</v>
      </c>
      <c r="L15" s="183" t="s">
        <v>95</v>
      </c>
      <c r="M15" s="183" t="s">
        <v>96</v>
      </c>
      <c r="N15" s="4" t="s">
        <v>0</v>
      </c>
    </row>
    <row r="16" spans="1:14" x14ac:dyDescent="0.2">
      <c r="A16" s="5" t="s">
        <v>8</v>
      </c>
      <c r="B16" s="7">
        <f>+'[1]Oct 2023'!$I$20</f>
        <v>815</v>
      </c>
      <c r="C16" s="7">
        <f>+'[1]Nov 2023'!$I$16</f>
        <v>793</v>
      </c>
      <c r="D16" s="7">
        <f>+'[1]Dec 2023'!$I$16</f>
        <v>701</v>
      </c>
      <c r="E16" s="7">
        <f>+'[1]Jan 2024'!$I$16</f>
        <v>745</v>
      </c>
      <c r="F16" s="7">
        <f>+'[1]Feb 2024'!$I$16</f>
        <v>658</v>
      </c>
      <c r="G16" s="7">
        <f>+'[1]Mar 2024'!$I$16</f>
        <v>629</v>
      </c>
      <c r="H16" s="7">
        <f>+'[1]Apr 2024'!$I$16</f>
        <v>696</v>
      </c>
      <c r="I16" s="7">
        <f>+'[1]May 2024'!$I$18</f>
        <v>844</v>
      </c>
      <c r="J16" s="7">
        <f>+'[1]Jun 2024'!$I$18</f>
        <v>739</v>
      </c>
      <c r="K16" s="7">
        <f>+'[1]Jul 2024'!$I$18</f>
        <v>754</v>
      </c>
      <c r="L16" s="7">
        <f>+'[1]Aug 2024'!$I$18</f>
        <v>743</v>
      </c>
      <c r="M16" s="7">
        <f>+'[1]Sep 2024'!$I$18</f>
        <v>657</v>
      </c>
      <c r="N16" s="7">
        <f>SUM(B16:M16)</f>
        <v>8774</v>
      </c>
    </row>
    <row r="17" spans="1:14" x14ac:dyDescent="0.2">
      <c r="A17" s="5" t="s">
        <v>103</v>
      </c>
      <c r="B17" s="7">
        <f>+'[3]OCT 2023'!$I$18</f>
        <v>889</v>
      </c>
      <c r="C17" s="7">
        <f>+'[3]NOV 2023'!$I$18</f>
        <v>885</v>
      </c>
      <c r="D17" s="7">
        <f>+'[3]DEC 2023'!$I$18</f>
        <v>824</v>
      </c>
      <c r="E17" s="7">
        <f>+'[3]JAN 2024'!$I$18</f>
        <v>908</v>
      </c>
      <c r="F17" s="7">
        <f>+'[3]FEB 2024'!$I$18</f>
        <v>1010</v>
      </c>
      <c r="G17" s="7">
        <f>+'[3]MAR 2024'!$I$18</f>
        <v>1029</v>
      </c>
      <c r="H17" s="7">
        <f>+'[4]APR 2024'!$I$18</f>
        <v>1098</v>
      </c>
      <c r="I17" s="7">
        <f>+'[4]MAY 2024'!$I$20</f>
        <v>1097</v>
      </c>
      <c r="J17" s="7">
        <f>+'[4]JUN 2024'!$I$20</f>
        <v>972</v>
      </c>
      <c r="K17" s="7">
        <f>+'[4]JUL 2024'!$I$20</f>
        <v>1182</v>
      </c>
      <c r="L17" s="7">
        <f>+'[4]AUG 2024'!$I$20</f>
        <v>1018</v>
      </c>
      <c r="M17" s="7">
        <f>+'[4]SEP 2024'!$I$20</f>
        <v>1080</v>
      </c>
      <c r="N17" s="7">
        <f>SUM(B17:M17)</f>
        <v>11992</v>
      </c>
    </row>
    <row r="18" spans="1:14" x14ac:dyDescent="0.2">
      <c r="A18" s="5" t="s">
        <v>1</v>
      </c>
      <c r="B18" s="7">
        <f>+'[6]OCT 2023'!$I$16</f>
        <v>6588</v>
      </c>
      <c r="C18" s="7">
        <f>+'[6]NOV 2023'!$I$17</f>
        <v>6457</v>
      </c>
      <c r="D18" s="7">
        <f>+'[6]DEC 2023'!$I$16</f>
        <v>5634</v>
      </c>
      <c r="E18" s="7">
        <f>+'[6]JAN 2024'!$I$16</f>
        <v>6550</v>
      </c>
      <c r="F18" s="7">
        <f>+'[6]FEB 2024'!$I$16</f>
        <v>6634</v>
      </c>
      <c r="G18" s="7">
        <f>+'[6]MAR 2024'!$I$16</f>
        <v>6971</v>
      </c>
      <c r="H18" s="7">
        <f>+'[6]APR 2024'!$I$16</f>
        <v>7314</v>
      </c>
      <c r="I18" s="7">
        <f>+'[6]MAY 2024'!$I$18</f>
        <v>7791</v>
      </c>
      <c r="J18" s="7">
        <f>+'[6]JUN 2024'!$I$18</f>
        <v>6525</v>
      </c>
      <c r="K18" s="7">
        <f>+'[6]JUL 2024'!$I$18</f>
        <v>7887</v>
      </c>
      <c r="L18" s="7">
        <f>+'[6]AUG 2024'!$I$17</f>
        <v>7968</v>
      </c>
      <c r="M18" s="7">
        <f>+'[6]SEP 2024'!$I$18</f>
        <v>7411</v>
      </c>
      <c r="N18" s="7">
        <f>SUM(B18:M18)</f>
        <v>83730</v>
      </c>
    </row>
    <row r="19" spans="1:14" ht="15" customHeight="1" x14ac:dyDescent="0.2">
      <c r="A19" s="6" t="s">
        <v>11</v>
      </c>
      <c r="B19" s="150">
        <f t="shared" ref="B19:G19" si="8">SUM(B16:B18)</f>
        <v>8292</v>
      </c>
      <c r="C19" s="150">
        <f t="shared" si="8"/>
        <v>8135</v>
      </c>
      <c r="D19" s="150">
        <f t="shared" si="8"/>
        <v>7159</v>
      </c>
      <c r="E19" s="150">
        <f t="shared" si="8"/>
        <v>8203</v>
      </c>
      <c r="F19" s="150">
        <f t="shared" si="8"/>
        <v>8302</v>
      </c>
      <c r="G19" s="150">
        <f t="shared" si="8"/>
        <v>8629</v>
      </c>
      <c r="H19" s="150">
        <f>SUM(H16:H18)</f>
        <v>9108</v>
      </c>
      <c r="I19" s="150">
        <f>SUM(I16:I18)</f>
        <v>9732</v>
      </c>
      <c r="J19" s="150">
        <f>SUM(J16:J18)</f>
        <v>8236</v>
      </c>
      <c r="K19" s="150">
        <f>SUM(K16:K18)</f>
        <v>9823</v>
      </c>
      <c r="L19" s="150">
        <f>SUM(L16:L18)</f>
        <v>9729</v>
      </c>
      <c r="M19" s="150">
        <f>SUM(M16:M18)</f>
        <v>9148</v>
      </c>
      <c r="N19" s="150">
        <f>SUM(N16:N18)</f>
        <v>104496</v>
      </c>
    </row>
    <row r="20" spans="1:14" ht="14.1" customHeight="1" x14ac:dyDescent="0.2">
      <c r="A20" s="103"/>
      <c r="B20" s="103"/>
      <c r="C20" s="103"/>
      <c r="D20" s="103"/>
      <c r="E20" s="103"/>
      <c r="F20" s="103"/>
      <c r="G20" s="103"/>
      <c r="H20" s="103"/>
      <c r="I20" s="103"/>
      <c r="J20" s="103"/>
      <c r="K20" s="103"/>
      <c r="L20" s="103"/>
      <c r="M20" s="103"/>
      <c r="N20" s="103"/>
    </row>
    <row r="21" spans="1:14" x14ac:dyDescent="0.2">
      <c r="A21" s="16" t="s">
        <v>20</v>
      </c>
      <c r="B21" s="183" t="s">
        <v>72</v>
      </c>
      <c r="C21" s="183" t="s">
        <v>87</v>
      </c>
      <c r="D21" s="183" t="s">
        <v>88</v>
      </c>
      <c r="E21" s="183" t="s">
        <v>89</v>
      </c>
      <c r="F21" s="183" t="s">
        <v>97</v>
      </c>
      <c r="G21" s="183" t="s">
        <v>90</v>
      </c>
      <c r="H21" s="183" t="s">
        <v>91</v>
      </c>
      <c r="I21" s="183" t="s">
        <v>92</v>
      </c>
      <c r="J21" s="183" t="s">
        <v>93</v>
      </c>
      <c r="K21" s="183" t="s">
        <v>94</v>
      </c>
      <c r="L21" s="183" t="s">
        <v>95</v>
      </c>
      <c r="M21" s="183" t="s">
        <v>96</v>
      </c>
      <c r="N21" s="4" t="s">
        <v>0</v>
      </c>
    </row>
    <row r="22" spans="1:14" x14ac:dyDescent="0.2">
      <c r="A22" s="5" t="s">
        <v>8</v>
      </c>
      <c r="B22" s="41">
        <f>B16/B19</f>
        <v>9.828750602990835E-2</v>
      </c>
      <c r="C22" s="41">
        <f>C16/C19</f>
        <v>9.7480024585126002E-2</v>
      </c>
      <c r="D22" s="41">
        <f>D16/D19</f>
        <v>9.7918703729571163E-2</v>
      </c>
      <c r="E22" s="41">
        <f t="shared" ref="E22:M22" si="9">E16/E19</f>
        <v>9.0820431549433131E-2</v>
      </c>
      <c r="F22" s="41">
        <f t="shared" si="9"/>
        <v>7.9258010118043842E-2</v>
      </c>
      <c r="G22" s="41">
        <f t="shared" si="9"/>
        <v>7.2893730443852126E-2</v>
      </c>
      <c r="H22" s="41">
        <f t="shared" si="9"/>
        <v>7.6416337285902497E-2</v>
      </c>
      <c r="I22" s="41">
        <f t="shared" si="9"/>
        <v>8.6724208795725441E-2</v>
      </c>
      <c r="J22" s="41">
        <f t="shared" si="9"/>
        <v>8.9728023312287519E-2</v>
      </c>
      <c r="K22" s="41">
        <f t="shared" si="9"/>
        <v>7.6758627710475411E-2</v>
      </c>
      <c r="L22" s="41">
        <f t="shared" si="9"/>
        <v>7.6369616610134652E-2</v>
      </c>
      <c r="M22" s="41">
        <f t="shared" si="9"/>
        <v>7.1818976825535633E-2</v>
      </c>
      <c r="N22" s="41">
        <f>N16/N19</f>
        <v>8.3964936456897871E-2</v>
      </c>
    </row>
    <row r="23" spans="1:14" x14ac:dyDescent="0.2">
      <c r="A23" s="5" t="s">
        <v>103</v>
      </c>
      <c r="B23" s="41">
        <f t="shared" ref="B23:N23" si="10">B17/B19</f>
        <v>0.10721177038109021</v>
      </c>
      <c r="C23" s="41">
        <f t="shared" si="10"/>
        <v>0.10878918254456055</v>
      </c>
      <c r="D23" s="41">
        <f t="shared" si="10"/>
        <v>0.11509987428411789</v>
      </c>
      <c r="E23" s="41">
        <f t="shared" si="10"/>
        <v>0.11069121053273193</v>
      </c>
      <c r="F23" s="41">
        <f t="shared" si="10"/>
        <v>0.12165743194410986</v>
      </c>
      <c r="G23" s="41">
        <f t="shared" si="10"/>
        <v>0.11924904392165953</v>
      </c>
      <c r="H23" s="41">
        <f t="shared" si="10"/>
        <v>0.12055335968379446</v>
      </c>
      <c r="I23" s="41">
        <f t="shared" si="10"/>
        <v>0.11272092067406494</v>
      </c>
      <c r="J23" s="41">
        <f t="shared" si="10"/>
        <v>0.11801845556095192</v>
      </c>
      <c r="K23" s="41">
        <f t="shared" si="10"/>
        <v>0.12032983813498931</v>
      </c>
      <c r="L23" s="41">
        <f t="shared" si="10"/>
        <v>0.10463562544968651</v>
      </c>
      <c r="M23" s="41">
        <f t="shared" si="10"/>
        <v>0.11805859204197638</v>
      </c>
      <c r="N23" s="41">
        <f t="shared" si="10"/>
        <v>0.11476037360281734</v>
      </c>
    </row>
    <row r="24" spans="1:14" x14ac:dyDescent="0.2">
      <c r="A24" s="5" t="s">
        <v>1</v>
      </c>
      <c r="B24" s="41">
        <f>+B18/B19</f>
        <v>0.79450072358900148</v>
      </c>
      <c r="C24" s="41">
        <f>C18/C19</f>
        <v>0.79373079287031345</v>
      </c>
      <c r="D24" s="41">
        <f t="shared" ref="D24:M24" si="11">+D18/D19</f>
        <v>0.78698142198631094</v>
      </c>
      <c r="E24" s="41">
        <f t="shared" si="11"/>
        <v>0.7984883579178349</v>
      </c>
      <c r="F24" s="41">
        <f t="shared" si="11"/>
        <v>0.79908455793784627</v>
      </c>
      <c r="G24" s="41">
        <f t="shared" si="11"/>
        <v>0.80785722563448836</v>
      </c>
      <c r="H24" s="41">
        <f t="shared" si="11"/>
        <v>0.80303030303030298</v>
      </c>
      <c r="I24" s="41">
        <f t="shared" si="11"/>
        <v>0.80055487053020957</v>
      </c>
      <c r="J24" s="41">
        <f t="shared" si="11"/>
        <v>0.79225352112676062</v>
      </c>
      <c r="K24" s="41">
        <f t="shared" si="11"/>
        <v>0.80291153415453531</v>
      </c>
      <c r="L24" s="41">
        <f t="shared" si="11"/>
        <v>0.81899475794017884</v>
      </c>
      <c r="M24" s="41">
        <f t="shared" si="11"/>
        <v>0.81012243113248794</v>
      </c>
      <c r="N24" s="41">
        <f>N18/N19</f>
        <v>0.80127468994028483</v>
      </c>
    </row>
    <row r="25" spans="1:14" s="8" customFormat="1" x14ac:dyDescent="0.2">
      <c r="A25" s="10" t="s">
        <v>12</v>
      </c>
      <c r="B25" s="177">
        <f>SUM(B22:B24)</f>
        <v>1</v>
      </c>
      <c r="C25" s="177">
        <f>SUM(C22:C24)</f>
        <v>1</v>
      </c>
      <c r="D25" s="177">
        <f t="shared" ref="D25:M25" si="12">SUM(D22:D24)</f>
        <v>1</v>
      </c>
      <c r="E25" s="177">
        <f>SUM(E22:E24)</f>
        <v>1</v>
      </c>
      <c r="F25" s="177">
        <f>SUM(F22:F24)</f>
        <v>1</v>
      </c>
      <c r="G25" s="177">
        <f>SUM(G22:G24)</f>
        <v>1</v>
      </c>
      <c r="H25" s="177">
        <f t="shared" si="12"/>
        <v>1</v>
      </c>
      <c r="I25" s="177">
        <f>SUM(I22:I24)</f>
        <v>1</v>
      </c>
      <c r="J25" s="177">
        <f>SUM(J22:J24)</f>
        <v>1</v>
      </c>
      <c r="K25" s="177">
        <f>SUM(K22:K24)</f>
        <v>1</v>
      </c>
      <c r="L25" s="177">
        <f>SUM(L22:L24)</f>
        <v>1</v>
      </c>
      <c r="M25" s="177">
        <f>SUM(M22:M24)</f>
        <v>1</v>
      </c>
      <c r="N25" s="177">
        <f>SUM(N22:N24)</f>
        <v>1</v>
      </c>
    </row>
    <row r="26" spans="1:14" ht="13.35" customHeight="1" x14ac:dyDescent="0.2">
      <c r="A26" s="88"/>
      <c r="B26" s="88"/>
      <c r="C26" s="88"/>
      <c r="D26" s="88"/>
      <c r="E26" s="88"/>
      <c r="F26" s="88"/>
      <c r="G26" s="88"/>
      <c r="H26" s="88"/>
      <c r="I26" s="88"/>
      <c r="J26" s="88"/>
      <c r="K26" s="88"/>
      <c r="L26" s="88"/>
      <c r="M26" s="88"/>
      <c r="N26" s="88"/>
    </row>
    <row r="27" spans="1:14" x14ac:dyDescent="0.2">
      <c r="A27" s="16" t="s">
        <v>10</v>
      </c>
      <c r="B27" s="183" t="s">
        <v>72</v>
      </c>
      <c r="C27" s="183" t="s">
        <v>87</v>
      </c>
      <c r="D27" s="183" t="s">
        <v>88</v>
      </c>
      <c r="E27" s="183" t="s">
        <v>89</v>
      </c>
      <c r="F27" s="183" t="s">
        <v>97</v>
      </c>
      <c r="G27" s="183" t="s">
        <v>90</v>
      </c>
      <c r="H27" s="183" t="s">
        <v>91</v>
      </c>
      <c r="I27" s="183" t="s">
        <v>92</v>
      </c>
      <c r="J27" s="183" t="s">
        <v>93</v>
      </c>
      <c r="K27" s="183" t="s">
        <v>94</v>
      </c>
      <c r="L27" s="183" t="s">
        <v>95</v>
      </c>
      <c r="M27" s="183" t="s">
        <v>96</v>
      </c>
      <c r="N27" s="4" t="s">
        <v>0</v>
      </c>
    </row>
    <row r="28" spans="1:14" x14ac:dyDescent="0.2">
      <c r="A28" s="5" t="s">
        <v>8</v>
      </c>
      <c r="B28" s="161">
        <f>+B3/B16</f>
        <v>426.4</v>
      </c>
      <c r="C28" s="161">
        <f>+C3/C16</f>
        <v>428.55081967213118</v>
      </c>
      <c r="D28" s="161">
        <f t="shared" ref="D28:M28" si="13">+D3/D16</f>
        <v>427.61654778887305</v>
      </c>
      <c r="E28" s="161">
        <f t="shared" si="13"/>
        <v>426.4</v>
      </c>
      <c r="F28" s="161">
        <f t="shared" si="13"/>
        <v>426.40000000000003</v>
      </c>
      <c r="G28" s="161">
        <f t="shared" si="13"/>
        <v>429.11160572337047</v>
      </c>
      <c r="H28" s="161">
        <f t="shared" si="13"/>
        <v>427.62528735632185</v>
      </c>
      <c r="I28" s="161">
        <f t="shared" si="13"/>
        <v>427.41042654028439</v>
      </c>
      <c r="J28" s="161">
        <f t="shared" si="13"/>
        <v>426.4</v>
      </c>
      <c r="K28" s="161">
        <f t="shared" si="13"/>
        <v>427.53103448275863</v>
      </c>
      <c r="L28" s="161">
        <f t="shared" si="13"/>
        <v>426.39999999999992</v>
      </c>
      <c r="M28" s="161">
        <f t="shared" si="13"/>
        <v>427.69802130898017</v>
      </c>
      <c r="N28" s="162">
        <f>N3/N16</f>
        <v>427.27476635514023</v>
      </c>
    </row>
    <row r="29" spans="1:14" x14ac:dyDescent="0.2">
      <c r="A29" s="5" t="s">
        <v>1</v>
      </c>
      <c r="B29" s="161">
        <f>+B5/B18</f>
        <v>457.73891924711597</v>
      </c>
      <c r="C29" s="161">
        <f>+C5/C18</f>
        <v>458.30868824531518</v>
      </c>
      <c r="D29" s="161">
        <f t="shared" ref="D29:M29" si="14">+D5/D18</f>
        <v>457.76244231451892</v>
      </c>
      <c r="E29" s="161">
        <f t="shared" si="14"/>
        <v>458.57807633587782</v>
      </c>
      <c r="F29" s="161">
        <f t="shared" si="14"/>
        <v>458.01386795296958</v>
      </c>
      <c r="G29" s="161">
        <f t="shared" si="14"/>
        <v>458.12514703772774</v>
      </c>
      <c r="H29" s="161">
        <f t="shared" si="14"/>
        <v>458.03795460760188</v>
      </c>
      <c r="I29" s="161">
        <f t="shared" si="14"/>
        <v>458.30481324605313</v>
      </c>
      <c r="J29" s="161">
        <f t="shared" si="14"/>
        <v>458.51169348658999</v>
      </c>
      <c r="K29" s="161">
        <f t="shared" si="14"/>
        <v>458.87642956764296</v>
      </c>
      <c r="L29" s="161">
        <f t="shared" si="14"/>
        <v>458.05943775100405</v>
      </c>
      <c r="M29" s="161">
        <f t="shared" si="14"/>
        <v>457.66174605316422</v>
      </c>
      <c r="N29" s="162">
        <f>N5/N18</f>
        <v>458.17384450017926</v>
      </c>
    </row>
    <row r="30" spans="1:14" s="13" customFormat="1" x14ac:dyDescent="0.2">
      <c r="A30" s="86" t="s">
        <v>10</v>
      </c>
      <c r="B30" s="149">
        <f t="shared" ref="B30:M30" si="15">+B6/B19</f>
        <v>456.34447660395563</v>
      </c>
      <c r="C30" s="149">
        <f t="shared" si="15"/>
        <v>457.23122311001845</v>
      </c>
      <c r="D30" s="149">
        <f t="shared" si="15"/>
        <v>456.82531079759735</v>
      </c>
      <c r="E30" s="149">
        <f>+E6/E19</f>
        <v>457.4159697671584</v>
      </c>
      <c r="F30" s="149">
        <f>+F6/F19</f>
        <v>457.37219947000722</v>
      </c>
      <c r="G30" s="149">
        <f>+G6/G19</f>
        <v>458.04097809711436</v>
      </c>
      <c r="H30" s="149">
        <f>+H6/H19</f>
        <v>457.75652173913045</v>
      </c>
      <c r="I30" s="149">
        <f t="shared" si="15"/>
        <v>457.21434443074395</v>
      </c>
      <c r="J30" s="149">
        <f>+J6/J19</f>
        <v>457.3841670713939</v>
      </c>
      <c r="K30" s="149">
        <f t="shared" si="15"/>
        <v>458.2900539550036</v>
      </c>
      <c r="L30" s="149">
        <f>+L6/L19</f>
        <v>457.1421523280913</v>
      </c>
      <c r="M30" s="149">
        <f t="shared" si="15"/>
        <v>457.35303891561</v>
      </c>
      <c r="N30" s="164">
        <f>N6/N19</f>
        <v>457.38379268105967</v>
      </c>
    </row>
    <row r="31" spans="1:14" ht="11.25" customHeight="1" x14ac:dyDescent="0.2">
      <c r="A31" s="102"/>
      <c r="B31" s="102"/>
      <c r="C31" s="102"/>
      <c r="D31" s="102"/>
      <c r="E31" s="102"/>
      <c r="F31" s="102"/>
      <c r="G31" s="102"/>
      <c r="H31" s="102"/>
      <c r="I31" s="102"/>
      <c r="J31" s="102"/>
      <c r="K31" s="102"/>
      <c r="L31" s="102"/>
      <c r="M31" s="102"/>
      <c r="N31" s="102"/>
    </row>
    <row r="34" spans="1:1" x14ac:dyDescent="0.2">
      <c r="A34" s="3" t="s">
        <v>69</v>
      </c>
    </row>
  </sheetData>
  <pageMargins left="0.45" right="0.45" top="0.5" bottom="0.5" header="0.3" footer="0.3"/>
  <pageSetup scale="90" fitToWidth="3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47"/>
  <sheetViews>
    <sheetView topLeftCell="E15" zoomScale="130" zoomScaleNormal="130" zoomScalePageLayoutView="110" workbookViewId="0">
      <selection activeCell="M37" sqref="M37"/>
    </sheetView>
  </sheetViews>
  <sheetFormatPr defaultColWidth="9.33203125" defaultRowHeight="10.199999999999999" x14ac:dyDescent="0.2"/>
  <cols>
    <col min="1" max="1" width="11.5546875" style="3" customWidth="1"/>
    <col min="2" max="2" width="12" style="1" bestFit="1" customWidth="1"/>
    <col min="3" max="3" width="10.5546875" style="1" bestFit="1" customWidth="1"/>
    <col min="4" max="5" width="12" style="1" bestFit="1" customWidth="1"/>
    <col min="6" max="8" width="10.5546875" style="1" bestFit="1" customWidth="1"/>
    <col min="9" max="9" width="11.6640625" style="1" bestFit="1" customWidth="1"/>
    <col min="10" max="11" width="10.5546875" style="1" bestFit="1" customWidth="1"/>
    <col min="12" max="12" width="11.33203125" style="1" bestFit="1" customWidth="1"/>
    <col min="13" max="13" width="12.44140625" style="1" bestFit="1" customWidth="1"/>
    <col min="14" max="14" width="12" style="1" bestFit="1" customWidth="1"/>
    <col min="15" max="16384" width="9.33203125" style="1"/>
  </cols>
  <sheetData>
    <row r="1" spans="1:14" x14ac:dyDescent="0.2">
      <c r="A1" s="100" t="s">
        <v>50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</row>
    <row r="2" spans="1:14" x14ac:dyDescent="0.2">
      <c r="A2" s="17" t="s">
        <v>3</v>
      </c>
      <c r="B2" s="183" t="s">
        <v>86</v>
      </c>
      <c r="C2" s="183" t="s">
        <v>87</v>
      </c>
      <c r="D2" s="183" t="s">
        <v>88</v>
      </c>
      <c r="E2" s="183" t="s">
        <v>89</v>
      </c>
      <c r="F2" s="183" t="s">
        <v>97</v>
      </c>
      <c r="G2" s="183" t="s">
        <v>90</v>
      </c>
      <c r="H2" s="183" t="s">
        <v>91</v>
      </c>
      <c r="I2" s="183" t="s">
        <v>92</v>
      </c>
      <c r="J2" s="183" t="s">
        <v>93</v>
      </c>
      <c r="K2" s="183" t="s">
        <v>94</v>
      </c>
      <c r="L2" s="183" t="s">
        <v>95</v>
      </c>
      <c r="M2" s="183" t="s">
        <v>96</v>
      </c>
      <c r="N2" s="4" t="s">
        <v>0</v>
      </c>
    </row>
    <row r="3" spans="1:14" x14ac:dyDescent="0.2">
      <c r="A3" s="5" t="s">
        <v>8</v>
      </c>
      <c r="B3" s="134">
        <f>+'[1]Oct 2023'!$J$28</f>
        <v>56331.6</v>
      </c>
      <c r="C3" s="134">
        <f>+'[1]Nov 2023'!$J$24</f>
        <v>51308.399999999994</v>
      </c>
      <c r="D3" s="134">
        <f>+'[1]Dec 2023'!$J$24</f>
        <v>44132.4</v>
      </c>
      <c r="E3" s="134">
        <f>+'[1]Jan 2024'!$J$24</f>
        <v>49155.600000000006</v>
      </c>
      <c r="F3" s="134">
        <f>+'[1]Feb 2024'!$J$24</f>
        <v>42338.400000000001</v>
      </c>
      <c r="G3" s="134">
        <f>+'[1]Mar 2024'!$J$24</f>
        <v>44491.199999999997</v>
      </c>
      <c r="H3" s="134">
        <f>+'[1]Apr 2024'!$J$24</f>
        <v>48796.800000000003</v>
      </c>
      <c r="I3" s="134">
        <f>+'[1]May 2024'!$J$24</f>
        <v>37674</v>
      </c>
      <c r="J3" s="134">
        <f>+'[1]Jun 2024'!$J$24</f>
        <v>28704</v>
      </c>
      <c r="K3" s="134">
        <f>+'[1]Jul 2024'!$J$24</f>
        <v>38391.599999999999</v>
      </c>
      <c r="L3" s="134">
        <f>+'[1]Aug 2024'!$J$24</f>
        <v>35162.400000000001</v>
      </c>
      <c r="M3" s="134">
        <f>+'[1]Sep 2024'!$J$24</f>
        <v>33368.400000000001</v>
      </c>
      <c r="N3" s="135">
        <f>SUM(B3:M3)</f>
        <v>509854.8</v>
      </c>
    </row>
    <row r="4" spans="1:14" x14ac:dyDescent="0.2">
      <c r="A4" s="5" t="s">
        <v>9</v>
      </c>
      <c r="B4" s="134">
        <f>+'[2]Oct 2023'!$J$18</f>
        <v>68128.320000000007</v>
      </c>
      <c r="C4" s="134">
        <f>+'[2]Nov 2023'!$J$17</f>
        <v>62986.559999999998</v>
      </c>
      <c r="D4" s="134">
        <f>+'[2]Dec 2023'!$J$17</f>
        <v>53024.4</v>
      </c>
      <c r="E4" s="134">
        <f>+'[2]Jan 2024'!$J$17</f>
        <v>66842.880000000005</v>
      </c>
      <c r="F4" s="134">
        <f>+'[2]Feb 2024'!$J$17</f>
        <v>53667.119999999995</v>
      </c>
      <c r="G4" s="134">
        <f>+'[2]Mar 2024'!$J$17</f>
        <v>62343.839999999989</v>
      </c>
      <c r="H4" s="134">
        <f>+'[2]Apr 2024'!$J$17</f>
        <v>64272</v>
      </c>
      <c r="I4" s="134">
        <f>+'[2]May 2024'!$J$17</f>
        <v>60737.04</v>
      </c>
      <c r="J4" s="134">
        <f>+'[2]Jun 2024'!$J$17</f>
        <v>44347.68</v>
      </c>
      <c r="K4" s="134">
        <f>+'[2]Jul 2024'!$J$17</f>
        <v>61379.76</v>
      </c>
      <c r="L4" s="134">
        <f>+'[2]Aug 2024'!$J$17</f>
        <v>46597.2</v>
      </c>
      <c r="M4" s="134">
        <f>+'[2]Sep 2024'!$J$17</f>
        <v>53024.4</v>
      </c>
      <c r="N4" s="135">
        <f t="shared" ref="N4:N7" si="0">SUM(B4:M4)</f>
        <v>697351.2</v>
      </c>
    </row>
    <row r="5" spans="1:14" x14ac:dyDescent="0.2">
      <c r="A5" s="5" t="s">
        <v>103</v>
      </c>
      <c r="B5" s="134">
        <f>+'[3]OCT 2023'!$J$24</f>
        <v>2487.6799999999998</v>
      </c>
      <c r="C5" s="134">
        <f>+'[3]NOV 2023'!$J$24</f>
        <v>3731.52</v>
      </c>
      <c r="D5" s="134">
        <f>+'[3]DEC 2023'!$J$24</f>
        <v>3731.52</v>
      </c>
      <c r="E5" s="134">
        <f>+'[3]JAN 2024'!$J$24</f>
        <v>1243.8399999999999</v>
      </c>
      <c r="F5" s="134">
        <f>+'[3]FEB 2024'!$J$24</f>
        <v>2487.6799999999998</v>
      </c>
      <c r="G5" s="134">
        <f>+'[3]MAR 2024'!$J$24</f>
        <v>1243.8399999999999</v>
      </c>
      <c r="H5" s="134">
        <f>+'[4]APR 2024'!$J$24</f>
        <v>4353.4399999999996</v>
      </c>
      <c r="I5" s="134">
        <f>+'[4]MAY 2024'!$J$26</f>
        <v>1865.7599999999998</v>
      </c>
      <c r="J5" s="134">
        <f>+'[4]JUN 2024'!$J$26</f>
        <v>1554.8</v>
      </c>
      <c r="K5" s="134">
        <f>+'[4]JUL 2024'!$J$26</f>
        <v>932.88</v>
      </c>
      <c r="L5" s="134">
        <f>+'[4]AUG 2024'!$J$26</f>
        <v>1243.8399999999999</v>
      </c>
      <c r="M5" s="134">
        <f>+'[4]SEP 2024'!$J$26</f>
        <v>1243.8399999999999</v>
      </c>
      <c r="N5" s="135">
        <f>SUM(B5:M5)</f>
        <v>26120.639999999999</v>
      </c>
    </row>
    <row r="6" spans="1:14" ht="15.75" customHeight="1" x14ac:dyDescent="0.2">
      <c r="A6" s="5" t="s">
        <v>24</v>
      </c>
      <c r="B6" s="134">
        <f>+'[5]OCT 2023'!$J$17</f>
        <v>229474.68</v>
      </c>
      <c r="C6" s="134">
        <f>+'[5]NOV 2023'!$J$17</f>
        <v>259062.12</v>
      </c>
      <c r="D6" s="134">
        <f>+'[5]DEC 2023'!$J$17</f>
        <v>216745.2</v>
      </c>
      <c r="E6" s="134">
        <f>+'[5]JAN 2024'!$J$17</f>
        <v>229818.72000000003</v>
      </c>
      <c r="F6" s="134">
        <f>+'[5]FEB 2024'!$J$17</f>
        <v>249084.96000000002</v>
      </c>
      <c r="G6" s="134">
        <f>+'[5]MAR 2024'!$J$17</f>
        <v>228098.52000000002</v>
      </c>
      <c r="H6" s="134">
        <f>+'[5]APR 2024'!$J$17</f>
        <v>227410.44</v>
      </c>
      <c r="I6" s="134">
        <f>+'[5]MAY 2024'!$J$15</f>
        <v>281080.68</v>
      </c>
      <c r="J6" s="134">
        <f>+'[5]JUN 2024'!$J$15</f>
        <v>208832.28</v>
      </c>
      <c r="K6" s="134">
        <f>+'[5]JUL 2024'!$J$15</f>
        <v>263878.68</v>
      </c>
      <c r="L6" s="134">
        <f>+'[5]AUG 2024'!$J$15</f>
        <v>230850.84000000003</v>
      </c>
      <c r="M6" s="134">
        <f>+'[5]SEP 2024'!$J$15</f>
        <v>201263.4</v>
      </c>
      <c r="N6" s="135">
        <f t="shared" si="0"/>
        <v>2825600.5199999996</v>
      </c>
    </row>
    <row r="7" spans="1:14" x14ac:dyDescent="0.2">
      <c r="A7" s="5" t="s">
        <v>1</v>
      </c>
      <c r="B7" s="134">
        <f>+'[6]OCT 2023'!$J$22</f>
        <v>31096</v>
      </c>
      <c r="C7" s="134">
        <f>+'[6]NOV 2023'!$J$23</f>
        <v>20212.400000000001</v>
      </c>
      <c r="D7" s="134">
        <f>+'[6]DEC 2023'!$J$22</f>
        <v>21767.199999999997</v>
      </c>
      <c r="E7" s="134">
        <f>+'[6]JAN 2024'!$J$22</f>
        <v>30474.080000000002</v>
      </c>
      <c r="F7" s="134">
        <f>+'[6]FEB 2024'!$J$22</f>
        <v>29541.199999999997</v>
      </c>
      <c r="G7" s="134">
        <f>+'[6]MAR 2024'!$J$22</f>
        <v>24254.879999999997</v>
      </c>
      <c r="H7" s="134">
        <f>+'[6]APR 2024'!$J$22</f>
        <v>36382.32</v>
      </c>
      <c r="I7" s="134">
        <f>+'[6]MAY 2024'!$J$24</f>
        <v>29230.239999999998</v>
      </c>
      <c r="J7" s="134">
        <f>+'[6]JUN 2024'!$J$24</f>
        <v>20834.32</v>
      </c>
      <c r="K7" s="134">
        <f>+'[6]JUL 2024'!$J$24</f>
        <v>25187.760000000002</v>
      </c>
      <c r="L7" s="134">
        <f>+'[6]AUG 2024'!$J$23</f>
        <v>18657.599999999999</v>
      </c>
      <c r="M7" s="134">
        <f>+'[6]SEP 2024'!$J$24</f>
        <v>16791.84</v>
      </c>
      <c r="N7" s="135">
        <f t="shared" si="0"/>
        <v>304429.84000000003</v>
      </c>
    </row>
    <row r="8" spans="1:14" x14ac:dyDescent="0.2">
      <c r="A8" s="5"/>
      <c r="B8" s="135"/>
      <c r="C8" s="135"/>
      <c r="D8" s="135"/>
      <c r="E8" s="135"/>
      <c r="F8" s="135"/>
      <c r="G8" s="135"/>
      <c r="H8" s="134"/>
      <c r="I8" s="135"/>
      <c r="J8" s="135"/>
      <c r="K8" s="135"/>
      <c r="L8" s="134"/>
      <c r="M8" s="135"/>
      <c r="N8" s="135"/>
    </row>
    <row r="9" spans="1:14" x14ac:dyDescent="0.2">
      <c r="A9" s="6" t="s">
        <v>5</v>
      </c>
      <c r="B9" s="148">
        <f t="shared" ref="B9:G9" si="1">SUM(B3:B8)</f>
        <v>387518.28</v>
      </c>
      <c r="C9" s="148">
        <f t="shared" si="1"/>
        <v>397301</v>
      </c>
      <c r="D9" s="148">
        <f t="shared" si="1"/>
        <v>339400.72000000003</v>
      </c>
      <c r="E9" s="149">
        <f t="shared" si="1"/>
        <v>377535.12000000005</v>
      </c>
      <c r="F9" s="148">
        <f t="shared" si="1"/>
        <v>377119.36000000004</v>
      </c>
      <c r="G9" s="149">
        <f t="shared" si="1"/>
        <v>360432.28</v>
      </c>
      <c r="H9" s="149">
        <f t="shared" ref="H9:M9" si="2">SUM(H3:H8)</f>
        <v>381215</v>
      </c>
      <c r="I9" s="148">
        <f>SUM(I3:I8)</f>
        <v>410587.72</v>
      </c>
      <c r="J9" s="148">
        <f>SUM(J3:J8)</f>
        <v>304273.08</v>
      </c>
      <c r="K9" s="148">
        <f>SUM(K3:K8)</f>
        <v>389770.68</v>
      </c>
      <c r="L9" s="148">
        <f>SUM(L3:L8)</f>
        <v>332511.88</v>
      </c>
      <c r="M9" s="149">
        <f>SUM(M3:M8)</f>
        <v>305691.88</v>
      </c>
      <c r="N9" s="148">
        <f t="shared" ref="N9" si="3">SUM(N3:N8)</f>
        <v>4363356.9999999991</v>
      </c>
    </row>
    <row r="10" spans="1:14" ht="10.35" customHeight="1" x14ac:dyDescent="0.2">
      <c r="A10" s="102"/>
      <c r="B10" s="102"/>
      <c r="C10" s="102"/>
      <c r="D10" s="102"/>
      <c r="E10" s="102"/>
      <c r="F10" s="102"/>
      <c r="G10" s="102"/>
      <c r="H10" s="102"/>
      <c r="I10" s="102"/>
      <c r="J10" s="102"/>
      <c r="K10" s="102"/>
      <c r="L10" s="102"/>
      <c r="M10" s="102"/>
      <c r="N10" s="102"/>
    </row>
    <row r="11" spans="1:14" x14ac:dyDescent="0.2">
      <c r="A11" s="16" t="s">
        <v>6</v>
      </c>
      <c r="B11" s="183" t="s">
        <v>86</v>
      </c>
      <c r="C11" s="183" t="s">
        <v>87</v>
      </c>
      <c r="D11" s="183" t="s">
        <v>88</v>
      </c>
      <c r="E11" s="183" t="s">
        <v>89</v>
      </c>
      <c r="F11" s="183" t="s">
        <v>97</v>
      </c>
      <c r="G11" s="183" t="s">
        <v>90</v>
      </c>
      <c r="H11" s="183" t="s">
        <v>91</v>
      </c>
      <c r="I11" s="183" t="s">
        <v>92</v>
      </c>
      <c r="J11" s="183" t="s">
        <v>93</v>
      </c>
      <c r="K11" s="183" t="s">
        <v>94</v>
      </c>
      <c r="L11" s="183" t="s">
        <v>95</v>
      </c>
      <c r="M11" s="183" t="s">
        <v>96</v>
      </c>
      <c r="N11" s="4" t="s">
        <v>0</v>
      </c>
    </row>
    <row r="12" spans="1:14" x14ac:dyDescent="0.2">
      <c r="A12" s="5" t="s">
        <v>8</v>
      </c>
      <c r="B12" s="40">
        <f>B3/B9</f>
        <v>0.14536501349046035</v>
      </c>
      <c r="C12" s="41">
        <f t="shared" ref="C12:M12" si="4">C3/C9</f>
        <v>0.12914238826481683</v>
      </c>
      <c r="D12" s="41">
        <f t="shared" si="4"/>
        <v>0.13003036646474997</v>
      </c>
      <c r="E12" s="41">
        <f t="shared" si="4"/>
        <v>0.1302013968925593</v>
      </c>
      <c r="F12" s="41">
        <f t="shared" si="4"/>
        <v>0.1122679037215167</v>
      </c>
      <c r="G12" s="41">
        <f t="shared" si="4"/>
        <v>0.12343844452555691</v>
      </c>
      <c r="H12" s="41">
        <f t="shared" si="4"/>
        <v>0.12800335768529569</v>
      </c>
      <c r="I12" s="41">
        <f t="shared" si="4"/>
        <v>9.1756275613893185E-2</v>
      </c>
      <c r="J12" s="41">
        <f t="shared" si="4"/>
        <v>9.4336311316137456E-2</v>
      </c>
      <c r="K12" s="41">
        <f t="shared" si="4"/>
        <v>9.849791677506374E-2</v>
      </c>
      <c r="L12" s="41">
        <f t="shared" si="4"/>
        <v>0.10574780065000985</v>
      </c>
      <c r="M12" s="41">
        <f t="shared" si="4"/>
        <v>0.10915697204649336</v>
      </c>
      <c r="N12" s="41">
        <f>N3/N9</f>
        <v>0.11684920578352863</v>
      </c>
    </row>
    <row r="13" spans="1:14" x14ac:dyDescent="0.2">
      <c r="A13" s="5" t="s">
        <v>9</v>
      </c>
      <c r="B13" s="40">
        <f t="shared" ref="B13:N13" si="5">B4/B9</f>
        <v>0.17580672581432805</v>
      </c>
      <c r="C13" s="41">
        <f t="shared" si="5"/>
        <v>0.1585361224864775</v>
      </c>
      <c r="D13" s="41">
        <f t="shared" si="5"/>
        <v>0.15622948590091382</v>
      </c>
      <c r="E13" s="41">
        <f t="shared" si="5"/>
        <v>0.17705076020477245</v>
      </c>
      <c r="F13" s="41">
        <f t="shared" si="5"/>
        <v>0.14230804804081124</v>
      </c>
      <c r="G13" s="41">
        <f t="shared" si="5"/>
        <v>0.17296963523910786</v>
      </c>
      <c r="H13" s="41">
        <f t="shared" si="5"/>
        <v>0.16859777291029995</v>
      </c>
      <c r="I13" s="41">
        <f t="shared" si="5"/>
        <v>0.14792707390274606</v>
      </c>
      <c r="J13" s="41">
        <f t="shared" si="5"/>
        <v>0.14574960098343237</v>
      </c>
      <c r="K13" s="41">
        <f t="shared" si="5"/>
        <v>0.15747659623858828</v>
      </c>
      <c r="L13" s="41">
        <f t="shared" si="5"/>
        <v>0.14013694788889947</v>
      </c>
      <c r="M13" s="41">
        <f t="shared" si="5"/>
        <v>0.17345701168117386</v>
      </c>
      <c r="N13" s="41">
        <f t="shared" si="5"/>
        <v>0.15981988180201623</v>
      </c>
    </row>
    <row r="14" spans="1:14" x14ac:dyDescent="0.2">
      <c r="A14" s="5" t="s">
        <v>103</v>
      </c>
      <c r="B14" s="40">
        <f t="shared" ref="B14:N14" si="6">B5/B9</f>
        <v>6.419516519323939E-3</v>
      </c>
      <c r="C14" s="41">
        <f t="shared" si="6"/>
        <v>9.39217369198668E-3</v>
      </c>
      <c r="D14" s="41">
        <f t="shared" si="6"/>
        <v>1.0994437489702438E-2</v>
      </c>
      <c r="E14" s="41">
        <f t="shared" si="6"/>
        <v>3.294633887305636E-3</v>
      </c>
      <c r="F14" s="41">
        <f t="shared" si="6"/>
        <v>6.5965321960665176E-3</v>
      </c>
      <c r="G14" s="41">
        <f t="shared" si="6"/>
        <v>3.4509672663058919E-3</v>
      </c>
      <c r="H14" s="41">
        <f t="shared" si="6"/>
        <v>1.1419907401335203E-2</v>
      </c>
      <c r="I14" s="41">
        <f t="shared" si="6"/>
        <v>4.5441203161166142E-3</v>
      </c>
      <c r="J14" s="41">
        <f t="shared" si="6"/>
        <v>5.1098835296241119E-3</v>
      </c>
      <c r="K14" s="41">
        <f t="shared" si="6"/>
        <v>2.3934073235062216E-3</v>
      </c>
      <c r="L14" s="41">
        <f t="shared" si="6"/>
        <v>3.7407385263949064E-3</v>
      </c>
      <c r="M14" s="41">
        <f t="shared" si="6"/>
        <v>4.0689337250305758E-3</v>
      </c>
      <c r="N14" s="41">
        <f t="shared" si="6"/>
        <v>5.9863632519640275E-3</v>
      </c>
    </row>
    <row r="15" spans="1:14" ht="18" customHeight="1" x14ac:dyDescent="0.2">
      <c r="A15" s="5" t="s">
        <v>24</v>
      </c>
      <c r="B15" s="40">
        <f t="shared" ref="B15:N15" si="7">B6/B9</f>
        <v>0.59216478768433833</v>
      </c>
      <c r="C15" s="41">
        <f t="shared" si="7"/>
        <v>0.65205504139179105</v>
      </c>
      <c r="D15" s="41">
        <f t="shared" si="7"/>
        <v>0.63861149145470286</v>
      </c>
      <c r="E15" s="41">
        <f t="shared" si="7"/>
        <v>0.60873467877637455</v>
      </c>
      <c r="F15" s="41">
        <f t="shared" si="7"/>
        <v>0.66049369621331555</v>
      </c>
      <c r="G15" s="41">
        <f t="shared" si="7"/>
        <v>0.63284709127606442</v>
      </c>
      <c r="H15" s="41">
        <f t="shared" si="7"/>
        <v>0.59654116443476779</v>
      </c>
      <c r="I15" s="41">
        <f t="shared" si="7"/>
        <v>0.68458131188141724</v>
      </c>
      <c r="J15" s="41">
        <f t="shared" si="7"/>
        <v>0.68633176487384284</v>
      </c>
      <c r="K15" s="41">
        <f t="shared" si="7"/>
        <v>0.6770100819281738</v>
      </c>
      <c r="L15" s="41">
        <f t="shared" si="7"/>
        <v>0.69426343503877219</v>
      </c>
      <c r="M15" s="41">
        <f t="shared" si="7"/>
        <v>0.65838647725938937</v>
      </c>
      <c r="N15" s="41">
        <f t="shared" si="7"/>
        <v>0.64757491078543428</v>
      </c>
    </row>
    <row r="16" spans="1:14" x14ac:dyDescent="0.2">
      <c r="A16" s="5" t="s">
        <v>1</v>
      </c>
      <c r="B16" s="40">
        <f t="shared" ref="B16:N16" si="8">B7/B9</f>
        <v>8.0243956491549251E-2</v>
      </c>
      <c r="C16" s="41">
        <f t="shared" si="8"/>
        <v>5.0874274164927853E-2</v>
      </c>
      <c r="D16" s="41">
        <f t="shared" si="8"/>
        <v>6.4134218689930869E-2</v>
      </c>
      <c r="E16" s="41">
        <f t="shared" si="8"/>
        <v>8.071853023898809E-2</v>
      </c>
      <c r="F16" s="41">
        <f t="shared" si="8"/>
        <v>7.8333819828289894E-2</v>
      </c>
      <c r="G16" s="41">
        <f t="shared" si="8"/>
        <v>6.729386169296489E-2</v>
      </c>
      <c r="H16" s="41">
        <f t="shared" si="8"/>
        <v>9.5437797568301355E-2</v>
      </c>
      <c r="I16" s="41">
        <f t="shared" si="8"/>
        <v>7.119121828582696E-2</v>
      </c>
      <c r="J16" s="41">
        <f t="shared" si="8"/>
        <v>6.8472439296963103E-2</v>
      </c>
      <c r="K16" s="41">
        <f t="shared" si="8"/>
        <v>6.4621997734667994E-2</v>
      </c>
      <c r="L16" s="41">
        <f t="shared" si="8"/>
        <v>5.6111077895923595E-2</v>
      </c>
      <c r="M16" s="41">
        <f t="shared" si="8"/>
        <v>5.4930605287912784E-2</v>
      </c>
      <c r="N16" s="41">
        <f t="shared" si="8"/>
        <v>6.976963837705695E-2</v>
      </c>
    </row>
    <row r="17" spans="1:14" x14ac:dyDescent="0.2">
      <c r="A17" s="5"/>
      <c r="B17" s="40"/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</row>
    <row r="18" spans="1:14" ht="10.8" thickBot="1" x14ac:dyDescent="0.25">
      <c r="A18" s="12" t="s">
        <v>12</v>
      </c>
      <c r="B18" s="175">
        <f t="shared" ref="B18:G18" si="9">SUM(B12:B17)</f>
        <v>0.99999999999999989</v>
      </c>
      <c r="C18" s="175">
        <f t="shared" si="9"/>
        <v>0.99999999999999989</v>
      </c>
      <c r="D18" s="175">
        <f t="shared" si="9"/>
        <v>0.99999999999999989</v>
      </c>
      <c r="E18" s="175">
        <f t="shared" si="9"/>
        <v>1</v>
      </c>
      <c r="F18" s="175">
        <f t="shared" si="9"/>
        <v>1</v>
      </c>
      <c r="G18" s="175">
        <f t="shared" si="9"/>
        <v>1</v>
      </c>
      <c r="H18" s="175">
        <f t="shared" ref="H18:M18" si="10">SUM(H12:H17)</f>
        <v>1</v>
      </c>
      <c r="I18" s="175">
        <f>SUM(I12:I17)</f>
        <v>1</v>
      </c>
      <c r="J18" s="175">
        <f>SUM(J12:J17)</f>
        <v>0.99999999999999989</v>
      </c>
      <c r="K18" s="175">
        <f>SUM(K12:K17)</f>
        <v>1</v>
      </c>
      <c r="L18" s="175">
        <f>SUM(L12:L17)</f>
        <v>1</v>
      </c>
      <c r="M18" s="175">
        <f>SUM(M12:M17)</f>
        <v>1</v>
      </c>
      <c r="N18" s="175">
        <f t="shared" ref="N18" si="11">SUM(N12:N17)</f>
        <v>1</v>
      </c>
    </row>
    <row r="19" spans="1:14" ht="14.1" customHeight="1" x14ac:dyDescent="0.2"/>
    <row r="20" spans="1:14" ht="11.1" customHeight="1" x14ac:dyDescent="0.2">
      <c r="A20" s="102"/>
      <c r="B20" s="102"/>
      <c r="C20" s="102"/>
      <c r="D20" s="102"/>
      <c r="E20" s="102"/>
      <c r="F20" s="102"/>
      <c r="G20" s="102"/>
      <c r="H20" s="102"/>
      <c r="I20" s="102"/>
      <c r="J20" s="102"/>
      <c r="K20" s="102"/>
      <c r="L20" s="102"/>
      <c r="M20" s="102"/>
      <c r="N20" s="102"/>
    </row>
    <row r="21" spans="1:14" x14ac:dyDescent="0.2">
      <c r="A21" s="16" t="s">
        <v>19</v>
      </c>
      <c r="B21" s="183" t="s">
        <v>86</v>
      </c>
      <c r="C21" s="183" t="s">
        <v>87</v>
      </c>
      <c r="D21" s="183" t="s">
        <v>88</v>
      </c>
      <c r="E21" s="183" t="s">
        <v>89</v>
      </c>
      <c r="F21" s="183" t="s">
        <v>97</v>
      </c>
      <c r="G21" s="183" t="s">
        <v>90</v>
      </c>
      <c r="H21" s="183" t="s">
        <v>91</v>
      </c>
      <c r="I21" s="183" t="s">
        <v>92</v>
      </c>
      <c r="J21" s="183" t="s">
        <v>93</v>
      </c>
      <c r="K21" s="183" t="s">
        <v>94</v>
      </c>
      <c r="L21" s="183" t="s">
        <v>95</v>
      </c>
      <c r="M21" s="183" t="s">
        <v>96</v>
      </c>
      <c r="N21" s="4" t="s">
        <v>0</v>
      </c>
    </row>
    <row r="22" spans="1:14" x14ac:dyDescent="0.2">
      <c r="A22" s="5" t="s">
        <v>8</v>
      </c>
      <c r="B22" s="7">
        <f>+'[1]Oct 2023'!$I$28</f>
        <v>156</v>
      </c>
      <c r="C22" s="7">
        <f>+'[1]Nov 2023'!$I$24</f>
        <v>143</v>
      </c>
      <c r="D22" s="7">
        <f>+'[1]Dec 2023'!$I$24</f>
        <v>123</v>
      </c>
      <c r="E22" s="7">
        <f>+'[1]Jan 2024'!$I$24</f>
        <v>137</v>
      </c>
      <c r="F22" s="7">
        <f>+'[1]Feb 2024'!$I$24</f>
        <v>117</v>
      </c>
      <c r="G22" s="7">
        <f>+'[1]Mar 2024'!$I$24</f>
        <v>124</v>
      </c>
      <c r="H22" s="7">
        <f>+'[1]Apr 2024'!$I$24</f>
        <v>134</v>
      </c>
      <c r="I22" s="7">
        <f>+'[1]May 2024'!$I$24</f>
        <v>105</v>
      </c>
      <c r="J22" s="7">
        <f>+'[1]Jun 2024'!$I$24</f>
        <v>80</v>
      </c>
      <c r="K22" s="7">
        <f>+'[1]Jul 2024'!$I$24</f>
        <v>107</v>
      </c>
      <c r="L22" s="7">
        <f>+'[1]Aug 2024'!$I$24</f>
        <v>98</v>
      </c>
      <c r="M22" s="7">
        <f>+'[1]Sep 2024'!$I$24</f>
        <v>93</v>
      </c>
      <c r="N22" s="7">
        <f t="shared" ref="N22:N26" si="12">SUM(B22:M22)</f>
        <v>1417</v>
      </c>
    </row>
    <row r="23" spans="1:14" x14ac:dyDescent="0.2">
      <c r="A23" s="5" t="s">
        <v>9</v>
      </c>
      <c r="B23" s="7">
        <f>+'[2]Oct 2023'!$I$18</f>
        <v>212</v>
      </c>
      <c r="C23" s="7">
        <f>+'[2]Nov 2023'!$I$17</f>
        <v>194</v>
      </c>
      <c r="D23" s="7">
        <f>+'[2]Dec 2023'!$I$17</f>
        <v>165</v>
      </c>
      <c r="E23" s="7">
        <f>+'[2]Jan 2024'!$I$17</f>
        <v>204</v>
      </c>
      <c r="F23" s="7">
        <f>+'[2]Feb 2024'!$I$17</f>
        <v>165</v>
      </c>
      <c r="G23" s="7">
        <f>+'[2]Mar 2024'!$I$17</f>
        <v>192</v>
      </c>
      <c r="H23" s="7">
        <f>+'[2]Apr 2024'!$I$17</f>
        <v>200</v>
      </c>
      <c r="I23" s="7">
        <f>+'[2]May 2024'!$I$17</f>
        <v>189</v>
      </c>
      <c r="J23" s="7">
        <f>+'[2]Jun 2024'!$I$17</f>
        <v>138</v>
      </c>
      <c r="K23" s="7">
        <f>+'[2]Jul 2024'!$I$17</f>
        <v>191</v>
      </c>
      <c r="L23" s="7">
        <f>+'[2]Aug 2024'!$I$17</f>
        <v>145</v>
      </c>
      <c r="M23" s="7">
        <f>+'[2]Sep 2024'!$I$17</f>
        <v>165</v>
      </c>
      <c r="N23" s="7">
        <f t="shared" si="12"/>
        <v>2160</v>
      </c>
    </row>
    <row r="24" spans="1:14" x14ac:dyDescent="0.2">
      <c r="A24" s="5" t="s">
        <v>103</v>
      </c>
      <c r="B24" s="7">
        <f>+'[3]OCT 2023'!$I$24</f>
        <v>8</v>
      </c>
      <c r="C24" s="7">
        <f>+'[3]NOV 2023'!$I$24</f>
        <v>12</v>
      </c>
      <c r="D24" s="7">
        <f>+'[3]DEC 2023'!$I$24</f>
        <v>12</v>
      </c>
      <c r="E24" s="7">
        <f>+'[3]JAN 2024'!$I$24</f>
        <v>4</v>
      </c>
      <c r="F24" s="7">
        <f>+'[3]FEB 2024'!$I$24</f>
        <v>8</v>
      </c>
      <c r="G24" s="7">
        <f>+'[3]MAR 2024'!$I$24</f>
        <v>4</v>
      </c>
      <c r="H24" s="7">
        <f>+'[4]APR 2024'!$I$24</f>
        <v>14</v>
      </c>
      <c r="I24" s="7">
        <f>+'[4]MAY 2024'!$I$26</f>
        <v>6</v>
      </c>
      <c r="J24" s="7">
        <f>+'[4]JUN 2024'!$I$26</f>
        <v>5</v>
      </c>
      <c r="K24" s="7">
        <f>+'[4]JUL 2024'!$I$26</f>
        <v>3</v>
      </c>
      <c r="L24" s="7">
        <f>+'[4]AUG 2024'!$I$26</f>
        <v>4</v>
      </c>
      <c r="M24" s="7">
        <f>+'[4]SEP 2024'!$I$26</f>
        <v>4</v>
      </c>
      <c r="N24" s="7">
        <f>SUM(B24:M24)</f>
        <v>84</v>
      </c>
    </row>
    <row r="25" spans="1:14" ht="15.75" customHeight="1" x14ac:dyDescent="0.2">
      <c r="A25" s="5" t="s">
        <v>24</v>
      </c>
      <c r="B25" s="7">
        <f>+'[5]OCT 2023'!$I$17</f>
        <v>666</v>
      </c>
      <c r="C25" s="7">
        <f>+'[5]NOV 2023'!$I$17</f>
        <v>749</v>
      </c>
      <c r="D25" s="7">
        <f>+'[5]DEC 2023'!$I$17</f>
        <v>627</v>
      </c>
      <c r="E25" s="7">
        <f>+'[5]JAN 2024'!$I$17</f>
        <v>664</v>
      </c>
      <c r="F25" s="7">
        <f>+'[5]FEB 2024'!$I$17</f>
        <v>723</v>
      </c>
      <c r="G25" s="7">
        <f>+'[5]MAR 2024'!$I$17</f>
        <v>660</v>
      </c>
      <c r="H25" s="7">
        <f>+'[5]APR 2024'!$I$17</f>
        <v>659</v>
      </c>
      <c r="I25" s="7">
        <f>+'[5]MAY 2024'!$I$15</f>
        <v>813</v>
      </c>
      <c r="J25" s="7">
        <f>+'[5]JUN 2024'!$I$15</f>
        <v>605</v>
      </c>
      <c r="K25" s="7">
        <f>+'[5]JUL 2024'!$I$15</f>
        <v>762</v>
      </c>
      <c r="L25" s="7">
        <f>+'[5]AUG 2024'!$I$15</f>
        <v>671</v>
      </c>
      <c r="M25" s="7">
        <f>+'[5]SEP 2024'!$I$15</f>
        <v>583</v>
      </c>
      <c r="N25" s="7">
        <f t="shared" si="12"/>
        <v>8182</v>
      </c>
    </row>
    <row r="26" spans="1:14" x14ac:dyDescent="0.2">
      <c r="A26" s="5" t="s">
        <v>1</v>
      </c>
      <c r="B26" s="7">
        <f>+'[6]OCT 2023'!$I$22</f>
        <v>100</v>
      </c>
      <c r="C26" s="7">
        <f>+'[6]NOV 2023'!$I$23</f>
        <v>65</v>
      </c>
      <c r="D26" s="7">
        <f>+'[6]DEC 2023'!$I$22</f>
        <v>68</v>
      </c>
      <c r="E26" s="7">
        <f>+'[6]JAN 2024'!$I$22</f>
        <v>98</v>
      </c>
      <c r="F26" s="7">
        <f>+'[6]FEB 2024'!$I$22</f>
        <v>95</v>
      </c>
      <c r="G26" s="7">
        <f>+'[6]MAR 2024'!$I$22</f>
        <v>78</v>
      </c>
      <c r="H26" s="7">
        <f>+'[6]APR 2024'!$I$22</f>
        <v>117</v>
      </c>
      <c r="I26" s="7">
        <f>+'[6]MAY 2024'!$I$24</f>
        <v>92</v>
      </c>
      <c r="J26" s="7">
        <f>+'[6]JUN 2024'!$I$24</f>
        <v>67</v>
      </c>
      <c r="K26" s="7">
        <f>+'[6]JUL 2024'!$I$24</f>
        <v>81</v>
      </c>
      <c r="L26" s="7">
        <f>+'[6]AUG 2024'!$I$23</f>
        <v>60</v>
      </c>
      <c r="M26" s="7">
        <f>+'[6]SEP 2024'!$I$24</f>
        <v>54</v>
      </c>
      <c r="N26" s="7">
        <f t="shared" si="12"/>
        <v>975</v>
      </c>
    </row>
    <row r="27" spans="1:14" x14ac:dyDescent="0.2">
      <c r="A27" s="5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</row>
    <row r="28" spans="1:14" x14ac:dyDescent="0.2">
      <c r="A28" s="6" t="s">
        <v>11</v>
      </c>
      <c r="B28" s="150">
        <f t="shared" ref="B28:G28" si="13">SUM(B22:B27)</f>
        <v>1142</v>
      </c>
      <c r="C28" s="150">
        <f t="shared" si="13"/>
        <v>1163</v>
      </c>
      <c r="D28" s="150">
        <f t="shared" si="13"/>
        <v>995</v>
      </c>
      <c r="E28" s="150">
        <f t="shared" si="13"/>
        <v>1107</v>
      </c>
      <c r="F28" s="150">
        <f t="shared" si="13"/>
        <v>1108</v>
      </c>
      <c r="G28" s="150">
        <f t="shared" si="13"/>
        <v>1058</v>
      </c>
      <c r="H28" s="150">
        <f t="shared" ref="H28:M28" si="14">SUM(H22:H27)</f>
        <v>1124</v>
      </c>
      <c r="I28" s="150">
        <f>SUM(I22:I27)</f>
        <v>1205</v>
      </c>
      <c r="J28" s="150">
        <f>SUM(J22:J27)</f>
        <v>895</v>
      </c>
      <c r="K28" s="150">
        <f>SUM(K22:K27)</f>
        <v>1144</v>
      </c>
      <c r="L28" s="150">
        <f>SUM(L22:L27)</f>
        <v>978</v>
      </c>
      <c r="M28" s="150">
        <f>SUM(M22:M27)</f>
        <v>899</v>
      </c>
      <c r="N28" s="150">
        <f t="shared" ref="N28" si="15">SUM(N22:N27)</f>
        <v>12818</v>
      </c>
    </row>
    <row r="29" spans="1:14" ht="11.7" customHeight="1" x14ac:dyDescent="0.2">
      <c r="A29" s="103"/>
      <c r="B29" s="103"/>
      <c r="C29" s="103"/>
      <c r="D29" s="103"/>
      <c r="E29" s="103"/>
      <c r="F29" s="103"/>
      <c r="G29" s="103"/>
      <c r="H29" s="103"/>
      <c r="I29" s="103"/>
      <c r="J29" s="103"/>
      <c r="K29" s="103"/>
      <c r="L29" s="103"/>
      <c r="M29" s="103"/>
      <c r="N29" s="103"/>
    </row>
    <row r="30" spans="1:14" x14ac:dyDescent="0.2">
      <c r="A30" s="16" t="s">
        <v>20</v>
      </c>
      <c r="B30" s="183" t="s">
        <v>86</v>
      </c>
      <c r="C30" s="183" t="s">
        <v>87</v>
      </c>
      <c r="D30" s="183" t="s">
        <v>88</v>
      </c>
      <c r="E30" s="183" t="s">
        <v>89</v>
      </c>
      <c r="F30" s="183" t="s">
        <v>97</v>
      </c>
      <c r="G30" s="183" t="s">
        <v>90</v>
      </c>
      <c r="H30" s="183" t="s">
        <v>91</v>
      </c>
      <c r="I30" s="183" t="s">
        <v>92</v>
      </c>
      <c r="J30" s="183" t="s">
        <v>93</v>
      </c>
      <c r="K30" s="183" t="s">
        <v>94</v>
      </c>
      <c r="L30" s="183" t="s">
        <v>95</v>
      </c>
      <c r="M30" s="183" t="s">
        <v>96</v>
      </c>
      <c r="N30" s="4" t="s">
        <v>0</v>
      </c>
    </row>
    <row r="31" spans="1:14" x14ac:dyDescent="0.2">
      <c r="A31" s="5" t="s">
        <v>8</v>
      </c>
      <c r="B31" s="41">
        <f>B22/B28</f>
        <v>0.13660245183887915</v>
      </c>
      <c r="C31" s="41">
        <f t="shared" ref="C31:N31" si="16">C22/C28</f>
        <v>0.12295786758383491</v>
      </c>
      <c r="D31" s="41">
        <f t="shared" si="16"/>
        <v>0.12361809045226131</v>
      </c>
      <c r="E31" s="41">
        <f t="shared" si="16"/>
        <v>0.12375790424570912</v>
      </c>
      <c r="F31" s="41">
        <f t="shared" si="16"/>
        <v>0.1055956678700361</v>
      </c>
      <c r="G31" s="41">
        <f t="shared" si="16"/>
        <v>0.11720226843100189</v>
      </c>
      <c r="H31" s="41">
        <f t="shared" si="16"/>
        <v>0.11921708185053381</v>
      </c>
      <c r="I31" s="41">
        <f t="shared" si="16"/>
        <v>8.7136929460580909E-2</v>
      </c>
      <c r="J31" s="41">
        <f t="shared" si="16"/>
        <v>8.9385474860335198E-2</v>
      </c>
      <c r="K31" s="41">
        <f t="shared" si="16"/>
        <v>9.3531468531468528E-2</v>
      </c>
      <c r="L31" s="41">
        <f t="shared" si="16"/>
        <v>0.10020449897750511</v>
      </c>
      <c r="M31" s="41">
        <f t="shared" si="16"/>
        <v>0.10344827586206896</v>
      </c>
      <c r="N31" s="41">
        <f t="shared" si="16"/>
        <v>0.11054766734279919</v>
      </c>
    </row>
    <row r="32" spans="1:14" x14ac:dyDescent="0.2">
      <c r="A32" s="5" t="s">
        <v>9</v>
      </c>
      <c r="B32" s="41">
        <f t="shared" ref="B32:N32" si="17">B23/B28</f>
        <v>0.18563922942206654</v>
      </c>
      <c r="C32" s="41">
        <f t="shared" si="17"/>
        <v>0.16680997420464316</v>
      </c>
      <c r="D32" s="41">
        <f t="shared" si="17"/>
        <v>0.16582914572864321</v>
      </c>
      <c r="E32" s="41">
        <f t="shared" si="17"/>
        <v>0.18428184281842819</v>
      </c>
      <c r="F32" s="41">
        <f t="shared" si="17"/>
        <v>0.14891696750902528</v>
      </c>
      <c r="G32" s="41">
        <f t="shared" si="17"/>
        <v>0.18147448015122875</v>
      </c>
      <c r="H32" s="41">
        <f t="shared" si="17"/>
        <v>0.17793594306049823</v>
      </c>
      <c r="I32" s="41">
        <f t="shared" si="17"/>
        <v>0.15684647302904564</v>
      </c>
      <c r="J32" s="41">
        <f t="shared" si="17"/>
        <v>0.15418994413407822</v>
      </c>
      <c r="K32" s="41">
        <f t="shared" si="17"/>
        <v>0.16695804195804195</v>
      </c>
      <c r="L32" s="41">
        <f t="shared" si="17"/>
        <v>0.14826175869120656</v>
      </c>
      <c r="M32" s="41">
        <f t="shared" si="17"/>
        <v>0.18353726362625139</v>
      </c>
      <c r="N32" s="41">
        <f t="shared" si="17"/>
        <v>0.16851302855359651</v>
      </c>
    </row>
    <row r="33" spans="1:14" x14ac:dyDescent="0.2">
      <c r="A33" s="5" t="s">
        <v>103</v>
      </c>
      <c r="B33" s="41">
        <f t="shared" ref="B33:N33" si="18">B24/B28</f>
        <v>7.0052539404553416E-3</v>
      </c>
      <c r="C33" s="41">
        <f t="shared" si="18"/>
        <v>1.0318142734307825E-2</v>
      </c>
      <c r="D33" s="41">
        <f t="shared" si="18"/>
        <v>1.2060301507537688E-2</v>
      </c>
      <c r="E33" s="41">
        <f t="shared" si="18"/>
        <v>3.6133694670280035E-3</v>
      </c>
      <c r="F33" s="41">
        <f t="shared" si="18"/>
        <v>7.2202166064981952E-3</v>
      </c>
      <c r="G33" s="41">
        <f t="shared" si="18"/>
        <v>3.780718336483932E-3</v>
      </c>
      <c r="H33" s="41">
        <f t="shared" si="18"/>
        <v>1.2455516014234875E-2</v>
      </c>
      <c r="I33" s="41">
        <f t="shared" si="18"/>
        <v>4.9792531120331947E-3</v>
      </c>
      <c r="J33" s="41">
        <f t="shared" si="18"/>
        <v>5.5865921787709499E-3</v>
      </c>
      <c r="K33" s="41">
        <f t="shared" si="18"/>
        <v>2.6223776223776225E-3</v>
      </c>
      <c r="L33" s="41">
        <f t="shared" si="18"/>
        <v>4.0899795501022499E-3</v>
      </c>
      <c r="M33" s="41">
        <f t="shared" si="18"/>
        <v>4.4493882091212458E-3</v>
      </c>
      <c r="N33" s="41">
        <f t="shared" si="18"/>
        <v>6.5532844437509756E-3</v>
      </c>
    </row>
    <row r="34" spans="1:14" ht="13.5" customHeight="1" x14ac:dyDescent="0.2">
      <c r="A34" s="5" t="s">
        <v>24</v>
      </c>
      <c r="B34" s="41">
        <f t="shared" ref="B34:N34" si="19">B25/B28</f>
        <v>0.58318739054290714</v>
      </c>
      <c r="C34" s="41">
        <f t="shared" si="19"/>
        <v>0.64402407566638009</v>
      </c>
      <c r="D34" s="41">
        <f t="shared" si="19"/>
        <v>0.63015075376884422</v>
      </c>
      <c r="E34" s="41">
        <f t="shared" si="19"/>
        <v>0.59981933152664857</v>
      </c>
      <c r="F34" s="41">
        <f t="shared" si="19"/>
        <v>0.65252707581227432</v>
      </c>
      <c r="G34" s="41">
        <f t="shared" si="19"/>
        <v>0.62381852551984873</v>
      </c>
      <c r="H34" s="41">
        <f t="shared" si="19"/>
        <v>0.58629893238434161</v>
      </c>
      <c r="I34" s="41">
        <f t="shared" si="19"/>
        <v>0.67468879668049797</v>
      </c>
      <c r="J34" s="41">
        <f t="shared" si="19"/>
        <v>0.67597765363128492</v>
      </c>
      <c r="K34" s="41">
        <f t="shared" si="19"/>
        <v>0.66608391608391604</v>
      </c>
      <c r="L34" s="41">
        <f t="shared" si="19"/>
        <v>0.68609406952965235</v>
      </c>
      <c r="M34" s="41">
        <f t="shared" si="19"/>
        <v>0.6484983314794216</v>
      </c>
      <c r="N34" s="41">
        <f t="shared" si="19"/>
        <v>0.6383211109377438</v>
      </c>
    </row>
    <row r="35" spans="1:14" x14ac:dyDescent="0.2">
      <c r="A35" s="5" t="s">
        <v>1</v>
      </c>
      <c r="B35" s="41">
        <f t="shared" ref="B35:N35" si="20">B26/B28</f>
        <v>8.7565674255691769E-2</v>
      </c>
      <c r="C35" s="41">
        <f t="shared" si="20"/>
        <v>5.5889939810834052E-2</v>
      </c>
      <c r="D35" s="41">
        <f t="shared" si="20"/>
        <v>6.834170854271357E-2</v>
      </c>
      <c r="E35" s="41">
        <f t="shared" si="20"/>
        <v>8.8527551942186089E-2</v>
      </c>
      <c r="F35" s="41">
        <f t="shared" si="20"/>
        <v>8.5740072202166062E-2</v>
      </c>
      <c r="G35" s="41">
        <f t="shared" si="20"/>
        <v>7.3724007561436669E-2</v>
      </c>
      <c r="H35" s="41">
        <f t="shared" si="20"/>
        <v>0.10409252669039146</v>
      </c>
      <c r="I35" s="41">
        <f t="shared" si="20"/>
        <v>7.634854771784233E-2</v>
      </c>
      <c r="J35" s="41">
        <f t="shared" si="20"/>
        <v>7.4860335195530731E-2</v>
      </c>
      <c r="K35" s="41">
        <f t="shared" si="20"/>
        <v>7.0804195804195807E-2</v>
      </c>
      <c r="L35" s="41">
        <f t="shared" si="20"/>
        <v>6.1349693251533742E-2</v>
      </c>
      <c r="M35" s="41">
        <f t="shared" si="20"/>
        <v>6.0066740823136816E-2</v>
      </c>
      <c r="N35" s="41">
        <f t="shared" si="20"/>
        <v>7.6064908722109539E-2</v>
      </c>
    </row>
    <row r="36" spans="1:14" x14ac:dyDescent="0.2">
      <c r="A36" s="5"/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</row>
    <row r="37" spans="1:14" x14ac:dyDescent="0.2">
      <c r="A37" s="10" t="s">
        <v>12</v>
      </c>
      <c r="B37" s="177">
        <f>SUM(B31:B36)</f>
        <v>0.99999999999999989</v>
      </c>
      <c r="C37" s="177">
        <f>SUM(C31:C36)</f>
        <v>1</v>
      </c>
      <c r="D37" s="177">
        <f t="shared" ref="D37:H37" si="21">SUM(D31:D36)</f>
        <v>1</v>
      </c>
      <c r="E37" s="177">
        <f t="shared" si="21"/>
        <v>0.99999999999999989</v>
      </c>
      <c r="F37" s="177">
        <f t="shared" si="21"/>
        <v>0.99999999999999989</v>
      </c>
      <c r="G37" s="177">
        <f>SUM(G31:G36)</f>
        <v>1</v>
      </c>
      <c r="H37" s="177">
        <f t="shared" si="21"/>
        <v>1</v>
      </c>
      <c r="I37" s="177">
        <f>SUM(I31:I36)</f>
        <v>1</v>
      </c>
      <c r="J37" s="177">
        <f>SUM(J31:J36)</f>
        <v>1</v>
      </c>
      <c r="K37" s="177">
        <f>SUM(K31:K36)</f>
        <v>1</v>
      </c>
      <c r="L37" s="177">
        <f>SUM(L31:L36)</f>
        <v>1</v>
      </c>
      <c r="M37" s="177">
        <f>SUM(M31:M36)</f>
        <v>1</v>
      </c>
      <c r="N37" s="177">
        <f t="shared" ref="N37" si="22">SUM(N31:N36)</f>
        <v>1</v>
      </c>
    </row>
    <row r="38" spans="1:14" ht="12" customHeight="1" x14ac:dyDescent="0.2">
      <c r="A38" s="14"/>
      <c r="B38" s="14"/>
      <c r="C38" s="36"/>
      <c r="D38" s="37"/>
      <c r="E38" s="38"/>
      <c r="F38" s="39"/>
      <c r="G38" s="26"/>
      <c r="H38" s="27"/>
      <c r="I38" s="28"/>
      <c r="J38" s="29"/>
      <c r="K38" s="30"/>
      <c r="L38" s="31"/>
      <c r="M38" s="32"/>
      <c r="N38" s="14"/>
    </row>
    <row r="39" spans="1:14" x14ac:dyDescent="0.2">
      <c r="A39" s="16" t="s">
        <v>10</v>
      </c>
      <c r="B39" s="183" t="s">
        <v>86</v>
      </c>
      <c r="C39" s="183" t="s">
        <v>87</v>
      </c>
      <c r="D39" s="183" t="s">
        <v>88</v>
      </c>
      <c r="E39" s="183" t="s">
        <v>89</v>
      </c>
      <c r="F39" s="183" t="s">
        <v>97</v>
      </c>
      <c r="G39" s="183" t="s">
        <v>90</v>
      </c>
      <c r="H39" s="183" t="s">
        <v>91</v>
      </c>
      <c r="I39" s="183" t="s">
        <v>92</v>
      </c>
      <c r="J39" s="183" t="s">
        <v>93</v>
      </c>
      <c r="K39" s="183" t="s">
        <v>94</v>
      </c>
      <c r="L39" s="183" t="s">
        <v>95</v>
      </c>
      <c r="M39" s="183" t="s">
        <v>96</v>
      </c>
      <c r="N39" s="4" t="s">
        <v>0</v>
      </c>
    </row>
    <row r="40" spans="1:14" x14ac:dyDescent="0.2">
      <c r="A40" s="5" t="s">
        <v>8</v>
      </c>
      <c r="B40" s="162">
        <f>B3/B22</f>
        <v>361.09999999999997</v>
      </c>
      <c r="C40" s="162">
        <f t="shared" ref="C40:N40" si="23">C3/C22</f>
        <v>358.79999999999995</v>
      </c>
      <c r="D40" s="162">
        <f t="shared" si="23"/>
        <v>358.8</v>
      </c>
      <c r="E40" s="162">
        <f t="shared" si="23"/>
        <v>358.80000000000007</v>
      </c>
      <c r="F40" s="162">
        <f t="shared" si="23"/>
        <v>361.86666666666667</v>
      </c>
      <c r="G40" s="162">
        <f t="shared" si="23"/>
        <v>358.79999999999995</v>
      </c>
      <c r="H40" s="162">
        <f t="shared" si="23"/>
        <v>364.15522388059702</v>
      </c>
      <c r="I40" s="162">
        <f t="shared" si="23"/>
        <v>358.8</v>
      </c>
      <c r="J40" s="162">
        <f t="shared" si="23"/>
        <v>358.8</v>
      </c>
      <c r="K40" s="162">
        <f t="shared" si="23"/>
        <v>358.8</v>
      </c>
      <c r="L40" s="162">
        <f t="shared" si="23"/>
        <v>358.8</v>
      </c>
      <c r="M40" s="162">
        <f t="shared" si="23"/>
        <v>358.8</v>
      </c>
      <c r="N40" s="162">
        <f t="shared" si="23"/>
        <v>359.81284403669724</v>
      </c>
    </row>
    <row r="41" spans="1:14" x14ac:dyDescent="0.2">
      <c r="A41" s="5" t="s">
        <v>9</v>
      </c>
      <c r="B41" s="162">
        <f t="shared" ref="B41:N41" si="24">B4/B23</f>
        <v>321.36</v>
      </c>
      <c r="C41" s="162">
        <f t="shared" si="24"/>
        <v>324.67298969072164</v>
      </c>
      <c r="D41" s="162">
        <f t="shared" si="24"/>
        <v>321.36</v>
      </c>
      <c r="E41" s="162">
        <f t="shared" si="24"/>
        <v>327.66117647058826</v>
      </c>
      <c r="F41" s="162">
        <f t="shared" si="24"/>
        <v>325.25527272727271</v>
      </c>
      <c r="G41" s="162">
        <f t="shared" si="24"/>
        <v>324.70749999999992</v>
      </c>
      <c r="H41" s="162">
        <f t="shared" si="24"/>
        <v>321.36</v>
      </c>
      <c r="I41" s="162">
        <f t="shared" si="24"/>
        <v>321.36</v>
      </c>
      <c r="J41" s="162">
        <f t="shared" si="24"/>
        <v>321.36</v>
      </c>
      <c r="K41" s="162">
        <f t="shared" si="24"/>
        <v>321.36</v>
      </c>
      <c r="L41" s="162">
        <f t="shared" si="24"/>
        <v>321.35999999999996</v>
      </c>
      <c r="M41" s="162">
        <f t="shared" si="24"/>
        <v>321.36</v>
      </c>
      <c r="N41" s="162">
        <f t="shared" si="24"/>
        <v>322.84777777777776</v>
      </c>
    </row>
    <row r="42" spans="1:14" x14ac:dyDescent="0.2">
      <c r="A42" s="5" t="s">
        <v>103</v>
      </c>
      <c r="B42" s="162">
        <f t="shared" ref="B42:N42" si="25">B5/B24</f>
        <v>310.95999999999998</v>
      </c>
      <c r="C42" s="162">
        <f t="shared" si="25"/>
        <v>310.95999999999998</v>
      </c>
      <c r="D42" s="162">
        <f t="shared" si="25"/>
        <v>310.95999999999998</v>
      </c>
      <c r="E42" s="162">
        <f t="shared" si="25"/>
        <v>310.95999999999998</v>
      </c>
      <c r="F42" s="162">
        <f t="shared" si="25"/>
        <v>310.95999999999998</v>
      </c>
      <c r="G42" s="162">
        <f t="shared" si="25"/>
        <v>310.95999999999998</v>
      </c>
      <c r="H42" s="162">
        <f t="shared" si="25"/>
        <v>310.95999999999998</v>
      </c>
      <c r="I42" s="162">
        <f t="shared" si="25"/>
        <v>310.95999999999998</v>
      </c>
      <c r="J42" s="162">
        <f t="shared" si="25"/>
        <v>310.95999999999998</v>
      </c>
      <c r="K42" s="162">
        <f t="shared" si="25"/>
        <v>310.95999999999998</v>
      </c>
      <c r="L42" s="162">
        <f t="shared" si="25"/>
        <v>310.95999999999998</v>
      </c>
      <c r="M42" s="162">
        <f t="shared" si="25"/>
        <v>310.95999999999998</v>
      </c>
      <c r="N42" s="162">
        <f t="shared" si="25"/>
        <v>310.95999999999998</v>
      </c>
    </row>
    <row r="43" spans="1:14" ht="15" customHeight="1" x14ac:dyDescent="0.2">
      <c r="A43" s="5" t="s">
        <v>24</v>
      </c>
      <c r="B43" s="162">
        <f t="shared" ref="B43:N43" si="26">B6/B25</f>
        <v>344.55657657657656</v>
      </c>
      <c r="C43" s="162">
        <f t="shared" si="26"/>
        <v>345.87732977303068</v>
      </c>
      <c r="D43" s="162">
        <f t="shared" si="26"/>
        <v>345.6861244019139</v>
      </c>
      <c r="E43" s="162">
        <f t="shared" si="26"/>
        <v>346.11253012048195</v>
      </c>
      <c r="F43" s="162">
        <f t="shared" si="26"/>
        <v>344.51585062240667</v>
      </c>
      <c r="G43" s="162">
        <f t="shared" si="26"/>
        <v>345.60381818181821</v>
      </c>
      <c r="H43" s="162">
        <f t="shared" si="26"/>
        <v>345.08412746585736</v>
      </c>
      <c r="I43" s="162">
        <f t="shared" si="26"/>
        <v>345.73269372693727</v>
      </c>
      <c r="J43" s="162">
        <f t="shared" si="26"/>
        <v>345.1773223140496</v>
      </c>
      <c r="K43" s="162">
        <f t="shared" si="26"/>
        <v>346.29748031496064</v>
      </c>
      <c r="L43" s="162">
        <f t="shared" si="26"/>
        <v>344.04</v>
      </c>
      <c r="M43" s="162">
        <f t="shared" si="26"/>
        <v>345.22024013722125</v>
      </c>
      <c r="N43" s="162">
        <f t="shared" si="26"/>
        <v>345.34350036665847</v>
      </c>
    </row>
    <row r="44" spans="1:14" x14ac:dyDescent="0.2">
      <c r="A44" s="5" t="s">
        <v>1</v>
      </c>
      <c r="B44" s="162">
        <f t="shared" ref="B44:N44" si="27">B7/B26</f>
        <v>310.95999999999998</v>
      </c>
      <c r="C44" s="162">
        <f t="shared" si="27"/>
        <v>310.96000000000004</v>
      </c>
      <c r="D44" s="162">
        <f t="shared" si="27"/>
        <v>320.10588235294114</v>
      </c>
      <c r="E44" s="162">
        <f t="shared" si="27"/>
        <v>310.96000000000004</v>
      </c>
      <c r="F44" s="162">
        <f t="shared" si="27"/>
        <v>310.95999999999998</v>
      </c>
      <c r="G44" s="162">
        <f t="shared" si="27"/>
        <v>310.95999999999998</v>
      </c>
      <c r="H44" s="162">
        <f t="shared" si="27"/>
        <v>310.95999999999998</v>
      </c>
      <c r="I44" s="162">
        <f t="shared" si="27"/>
        <v>317.71999999999997</v>
      </c>
      <c r="J44" s="162">
        <f t="shared" si="27"/>
        <v>310.95999999999998</v>
      </c>
      <c r="K44" s="162">
        <f>K7/K26</f>
        <v>310.96000000000004</v>
      </c>
      <c r="L44" s="162">
        <f>L7/L26</f>
        <v>310.95999999999998</v>
      </c>
      <c r="M44" s="162">
        <f t="shared" si="27"/>
        <v>310.95999999999998</v>
      </c>
      <c r="N44" s="162">
        <f t="shared" si="27"/>
        <v>312.23573333333337</v>
      </c>
    </row>
    <row r="45" spans="1:14" x14ac:dyDescent="0.2">
      <c r="A45" s="5"/>
      <c r="B45" s="162"/>
      <c r="C45" s="162"/>
      <c r="D45" s="162"/>
      <c r="E45" s="162"/>
      <c r="F45" s="162"/>
      <c r="G45" s="162"/>
      <c r="H45" s="162"/>
      <c r="I45" s="162"/>
      <c r="J45" s="162"/>
      <c r="K45" s="162"/>
      <c r="L45" s="162"/>
      <c r="M45" s="162"/>
      <c r="N45" s="162"/>
    </row>
    <row r="46" spans="1:14" x14ac:dyDescent="0.2">
      <c r="A46" s="86" t="s">
        <v>10</v>
      </c>
      <c r="B46" s="148">
        <f>B9/B28</f>
        <v>339.33299474605957</v>
      </c>
      <c r="C46" s="164">
        <f>C9/C28</f>
        <v>341.61736887360274</v>
      </c>
      <c r="D46" s="164">
        <f t="shared" ref="D46:N46" si="28">D9/D28</f>
        <v>341.10625125628144</v>
      </c>
      <c r="E46" s="163">
        <f>E9/E28</f>
        <v>341.04346883468838</v>
      </c>
      <c r="F46" s="163">
        <f>F9/F28</f>
        <v>340.36043321299644</v>
      </c>
      <c r="G46" s="164">
        <f>G9/G28</f>
        <v>340.6732325141777</v>
      </c>
      <c r="H46" s="164">
        <f>H9/H28</f>
        <v>339.15925266903912</v>
      </c>
      <c r="I46" s="164">
        <f t="shared" si="28"/>
        <v>340.73669709543566</v>
      </c>
      <c r="J46" s="164">
        <f>J9/J28</f>
        <v>339.9699217877095</v>
      </c>
      <c r="K46" s="164">
        <f t="shared" si="28"/>
        <v>340.70863636363634</v>
      </c>
      <c r="L46" s="164">
        <f>L9/L28</f>
        <v>339.99169734151332</v>
      </c>
      <c r="M46" s="164">
        <f>M9/M28</f>
        <v>340.03546162402671</v>
      </c>
      <c r="N46" s="164">
        <f t="shared" si="28"/>
        <v>340.40856607895142</v>
      </c>
    </row>
    <row r="47" spans="1:14" x14ac:dyDescent="0.2">
      <c r="A47" s="102"/>
      <c r="B47" s="102"/>
      <c r="C47" s="102"/>
      <c r="D47" s="102"/>
      <c r="E47" s="102"/>
      <c r="F47" s="102"/>
      <c r="G47" s="102"/>
      <c r="H47" s="102"/>
      <c r="I47" s="102"/>
      <c r="J47" s="102"/>
      <c r="K47" s="102"/>
      <c r="L47" s="102"/>
      <c r="M47" s="102"/>
      <c r="N47" s="102"/>
    </row>
  </sheetData>
  <phoneticPr fontId="0" type="noConversion"/>
  <pageMargins left="0.5" right="0.5" top="0.5" bottom="0.5" header="0.25" footer="0.25"/>
  <pageSetup scale="90" fitToWidth="3" orientation="landscape" r:id="rId1"/>
  <headerFooter differentOddEven="1"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40"/>
  <sheetViews>
    <sheetView zoomScale="112" zoomScaleNormal="112" zoomScalePageLayoutView="90" workbookViewId="0">
      <selection activeCell="M8" sqref="M8"/>
    </sheetView>
  </sheetViews>
  <sheetFormatPr defaultColWidth="9.33203125" defaultRowHeight="10.199999999999999" x14ac:dyDescent="0.2"/>
  <cols>
    <col min="1" max="1" width="15.5546875" style="43" customWidth="1"/>
    <col min="2" max="6" width="10.5546875" style="43" bestFit="1" customWidth="1"/>
    <col min="7" max="7" width="11" style="43" bestFit="1" customWidth="1"/>
    <col min="8" max="12" width="10.5546875" style="43" bestFit="1" customWidth="1"/>
    <col min="13" max="13" width="12.33203125" style="43" customWidth="1"/>
    <col min="14" max="14" width="12" style="43" bestFit="1" customWidth="1"/>
    <col min="15" max="16384" width="9.33203125" style="43"/>
  </cols>
  <sheetData>
    <row r="1" spans="1:14" x14ac:dyDescent="0.2">
      <c r="A1" s="100" t="s">
        <v>39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</row>
    <row r="2" spans="1:14" x14ac:dyDescent="0.2">
      <c r="A2" s="17" t="s">
        <v>43</v>
      </c>
      <c r="B2" s="183" t="s">
        <v>86</v>
      </c>
      <c r="C2" s="183" t="s">
        <v>87</v>
      </c>
      <c r="D2" s="183" t="s">
        <v>88</v>
      </c>
      <c r="E2" s="183" t="s">
        <v>89</v>
      </c>
      <c r="F2" s="183" t="s">
        <v>97</v>
      </c>
      <c r="G2" s="183" t="s">
        <v>90</v>
      </c>
      <c r="H2" s="183" t="s">
        <v>91</v>
      </c>
      <c r="I2" s="183" t="s">
        <v>92</v>
      </c>
      <c r="J2" s="183" t="s">
        <v>93</v>
      </c>
      <c r="K2" s="183" t="s">
        <v>94</v>
      </c>
      <c r="L2" s="183" t="s">
        <v>95</v>
      </c>
      <c r="M2" s="183" t="s">
        <v>96</v>
      </c>
      <c r="N2" s="44" t="s">
        <v>0</v>
      </c>
    </row>
    <row r="3" spans="1:14" x14ac:dyDescent="0.2">
      <c r="A3" s="46" t="s">
        <v>8</v>
      </c>
      <c r="B3" s="134">
        <f>+'[1]Oct 2023'!$J$37</f>
        <v>85230</v>
      </c>
      <c r="C3" s="134">
        <f>+'[1]Nov 2023'!$J$30</f>
        <v>73297.8</v>
      </c>
      <c r="D3" s="134">
        <f>+'[1]Dec 2023'!$J$30</f>
        <v>65627.100000000006</v>
      </c>
      <c r="E3" s="134">
        <f>+'[1]Jan 2024'!$J$30</f>
        <v>89065.35</v>
      </c>
      <c r="F3" s="134">
        <f>+'[1]Feb 2024'!$J$30</f>
        <v>76707</v>
      </c>
      <c r="G3" s="134">
        <f>+'[1]Mar 2024'!$J$30</f>
        <v>65200.95</v>
      </c>
      <c r="H3" s="134">
        <f>+'[1]Apr 2024'!$J$30</f>
        <v>78837.75</v>
      </c>
      <c r="I3" s="134">
        <f>+'[1]May 2024'!$J$32</f>
        <v>95883.75</v>
      </c>
      <c r="J3" s="134">
        <f>+'[1]Jun 2024'!$J$32</f>
        <v>69036.3</v>
      </c>
      <c r="K3" s="134">
        <f>+'[1]Jul 2024'!$J$32</f>
        <v>77985.45</v>
      </c>
      <c r="L3" s="134">
        <f>+'[1]Aug 2024'!$J$32</f>
        <v>82673.100000000006</v>
      </c>
      <c r="M3" s="134">
        <f>+'[1]Sep 2024'!$J$32</f>
        <v>89491.5</v>
      </c>
      <c r="N3" s="135">
        <f>SUM(B3:M3)</f>
        <v>949036.04999999993</v>
      </c>
    </row>
    <row r="4" spans="1:14" x14ac:dyDescent="0.2">
      <c r="A4" s="15" t="s">
        <v>9</v>
      </c>
      <c r="B4" s="134">
        <f>+'[2]Oct 2023'!$J$24</f>
        <v>18478.2</v>
      </c>
      <c r="C4" s="134">
        <f>+'[2]Nov 2023'!$J$21</f>
        <v>28119</v>
      </c>
      <c r="D4" s="134">
        <f>+'[2]Dec 2023'!$J$21</f>
        <v>17674.8</v>
      </c>
      <c r="E4" s="134">
        <f>+'[2]Jan 2024'!$J$21</f>
        <v>23298.6</v>
      </c>
      <c r="F4" s="134">
        <f>+'[2]Feb 2024'!$J$21</f>
        <v>18879.900000000001</v>
      </c>
      <c r="G4" s="134">
        <f>+'[2]Mar 2024'!$J$21</f>
        <v>20486.7</v>
      </c>
      <c r="H4" s="134">
        <f>+'[2]Apr 2024'!$J$21</f>
        <v>16871.400000000001</v>
      </c>
      <c r="I4" s="134">
        <f>+'[2]May 2024'!$J$21</f>
        <v>16469.7</v>
      </c>
      <c r="J4" s="134">
        <f>+'[2]Jun 2024'!$J$21</f>
        <v>17674.8</v>
      </c>
      <c r="K4" s="134">
        <f>+'[2]Jul 2024'!$J$21</f>
        <v>16469.7</v>
      </c>
      <c r="L4" s="134">
        <f>+'[2]Aug 2024'!$J$21</f>
        <v>15264.6</v>
      </c>
      <c r="M4" s="134">
        <f>+'[2]Sep 2024'!$J$21</f>
        <v>14862.9</v>
      </c>
      <c r="N4" s="135">
        <f t="shared" ref="N4" si="0">SUM(B4:M4)</f>
        <v>224550.30000000002</v>
      </c>
    </row>
    <row r="5" spans="1:14" x14ac:dyDescent="0.2">
      <c r="A5" s="5" t="s">
        <v>103</v>
      </c>
      <c r="B5" s="165">
        <f>+'[3]OCT 2023'!$J$30</f>
        <v>39994.239999999998</v>
      </c>
      <c r="C5" s="165">
        <f>+'[3]NOV 2023'!$J$30</f>
        <v>37820.639999999999</v>
      </c>
      <c r="D5" s="165">
        <f>+'[3]DEC 2023'!$J$30</f>
        <v>21736</v>
      </c>
      <c r="E5" s="165">
        <f>+'[3]JAN 2024'!$J$30</f>
        <v>30865.120000000003</v>
      </c>
      <c r="F5" s="165">
        <f>+'[3]FEB 2024'!$J$30</f>
        <v>30865.120000000003</v>
      </c>
      <c r="G5" s="165">
        <f>+'[3]MAR 2024'!$J$30</f>
        <v>27387.360000000001</v>
      </c>
      <c r="H5" s="165">
        <f>+'[4]APR 2024'!$J$30</f>
        <v>28691.52</v>
      </c>
      <c r="I5" s="165">
        <f>+'[4]MAY 2024'!$J$32</f>
        <v>28256.799999999999</v>
      </c>
      <c r="J5" s="165">
        <f>+'[4]JUN 2024'!$J$32</f>
        <v>26952.639999999999</v>
      </c>
      <c r="K5" s="165">
        <f>+'[4]JUL 2024'!$J$32</f>
        <v>43037.279999999999</v>
      </c>
      <c r="L5" s="165">
        <f>+'[4]AUG 2024'!$J$32</f>
        <v>25213.760000000002</v>
      </c>
      <c r="M5" s="165">
        <f>+'[4]SEP 2024'!$J$32</f>
        <v>34777.599999999999</v>
      </c>
      <c r="N5" s="166">
        <f>SUM(B5:M5)</f>
        <v>375598.07999999996</v>
      </c>
    </row>
    <row r="6" spans="1:14" ht="11.25" customHeight="1" x14ac:dyDescent="0.2">
      <c r="A6" s="46" t="s">
        <v>24</v>
      </c>
      <c r="B6" s="165">
        <f>+'[5]OCT 2023'!$J$23</f>
        <v>154435.89000000001</v>
      </c>
      <c r="C6" s="165">
        <f>+'[5]NOV 2023'!$J$21</f>
        <v>168987.6</v>
      </c>
      <c r="D6" s="165">
        <f>+'[5]DEC 2023'!$J$21</f>
        <v>129557.16</v>
      </c>
      <c r="E6" s="165">
        <f>+'[5]JAN 2024'!$J$21</f>
        <v>169926.42</v>
      </c>
      <c r="F6" s="165">
        <f>+'[5]FEB 2024'!$J$21</f>
        <v>161477.04</v>
      </c>
      <c r="G6" s="165">
        <f>+'[5]MAR 2024'!$J$21</f>
        <v>154435.89000000001</v>
      </c>
      <c r="H6" s="165">
        <f>+'[5]APR 2024'!$J$21</f>
        <v>153497.07</v>
      </c>
      <c r="I6" s="165">
        <f>+'[5]MAY 2024'!$J$20</f>
        <v>173212.29</v>
      </c>
      <c r="J6" s="165">
        <f>+'[5]JUN 2024'!$J$20</f>
        <v>145986.51</v>
      </c>
      <c r="K6" s="165">
        <f>+'[5]JUL 2024'!$J$20</f>
        <v>156782.94</v>
      </c>
      <c r="L6" s="165">
        <f>+'[5]AUG 2024'!$J$20</f>
        <v>157721.76</v>
      </c>
      <c r="M6" s="165">
        <f>+'[5]SEP 2024'!$J$20</f>
        <v>148333.56</v>
      </c>
      <c r="N6" s="166">
        <f>SUM(B6:M6)</f>
        <v>1874354.1300000001</v>
      </c>
    </row>
    <row r="7" spans="1:14" ht="11.25" customHeight="1" x14ac:dyDescent="0.2">
      <c r="A7" s="15" t="s">
        <v>1</v>
      </c>
      <c r="B7" s="134">
        <f>+'[6]OCT 2023'!$J$27</f>
        <v>31449.599999999999</v>
      </c>
      <c r="C7" s="134">
        <f>+'[6]NOV 2023'!$J$27</f>
        <v>22276.799999999999</v>
      </c>
      <c r="D7" s="134">
        <f>+'[6]DEC 2023'!$J$27</f>
        <v>28828.799999999999</v>
      </c>
      <c r="E7" s="134">
        <f>+'[6]JAN 2024'!$J$27</f>
        <v>24024</v>
      </c>
      <c r="F7" s="134">
        <f>+'[6]FEB 2024'!$J$27</f>
        <v>25334.400000000001</v>
      </c>
      <c r="G7" s="134">
        <f>+'[6]MAR 2024'!$J$27</f>
        <v>31449.599999999999</v>
      </c>
      <c r="H7" s="134">
        <f>+'[6]APR 2024'!$J$27</f>
        <v>30139.200000000001</v>
      </c>
      <c r="I7" s="134">
        <f>+'[6]MAY 2024'!$J$29</f>
        <v>21840</v>
      </c>
      <c r="J7" s="134">
        <f>+'[6]JUN 2024'!$J$29</f>
        <v>18782.400000000001</v>
      </c>
      <c r="K7" s="134">
        <f>+'[6]JUL 2024'!$J$29</f>
        <v>35380.800000000003</v>
      </c>
      <c r="L7" s="134">
        <f>+'[6]AUG 2024'!$J$28</f>
        <v>31012.799999999999</v>
      </c>
      <c r="M7" s="134">
        <f>+'[6]SEP 2024'!$J$29</f>
        <v>29702.400000000001</v>
      </c>
      <c r="N7" s="166">
        <f>SUM(B7:M7)</f>
        <v>330220.80000000005</v>
      </c>
    </row>
    <row r="8" spans="1:14" x14ac:dyDescent="0.2">
      <c r="A8" s="47" t="s">
        <v>5</v>
      </c>
      <c r="B8" s="149">
        <f t="shared" ref="B8:G8" si="1">SUM(B3:B7)</f>
        <v>329587.93</v>
      </c>
      <c r="C8" s="149">
        <f t="shared" si="1"/>
        <v>330501.84000000003</v>
      </c>
      <c r="D8" s="149">
        <f t="shared" si="1"/>
        <v>263423.86</v>
      </c>
      <c r="E8" s="149">
        <f t="shared" si="1"/>
        <v>337179.49</v>
      </c>
      <c r="F8" s="149">
        <f t="shared" si="1"/>
        <v>313263.46000000002</v>
      </c>
      <c r="G8" s="149">
        <f t="shared" si="1"/>
        <v>298960.5</v>
      </c>
      <c r="H8" s="149">
        <f t="shared" ref="H8:M8" si="2">SUM(H3:H7)</f>
        <v>308036.94</v>
      </c>
      <c r="I8" s="149">
        <f>SUM(I3:I7)</f>
        <v>335662.54000000004</v>
      </c>
      <c r="J8" s="149">
        <f>SUM(J3:J7)</f>
        <v>278432.65000000002</v>
      </c>
      <c r="K8" s="149">
        <f>SUM(K3:K7)</f>
        <v>329656.17</v>
      </c>
      <c r="L8" s="149">
        <f>SUM(L3:L7)</f>
        <v>311886.02</v>
      </c>
      <c r="M8" s="149">
        <f>SUM(M3:M7)</f>
        <v>317167.96000000002</v>
      </c>
      <c r="N8" s="149">
        <f t="shared" ref="N8" si="3">SUM(N3:N7)</f>
        <v>3753759.3599999994</v>
      </c>
    </row>
    <row r="9" spans="1:14" x14ac:dyDescent="0.2">
      <c r="A9" s="89"/>
      <c r="B9" s="98"/>
      <c r="C9" s="98"/>
      <c r="D9" s="98"/>
      <c r="E9" s="98"/>
      <c r="F9" s="98"/>
      <c r="G9" s="98"/>
      <c r="H9" s="98"/>
      <c r="I9" s="98"/>
      <c r="J9" s="98"/>
      <c r="K9" s="98"/>
      <c r="L9" s="98"/>
      <c r="M9" s="98"/>
      <c r="N9" s="98"/>
    </row>
    <row r="10" spans="1:14" x14ac:dyDescent="0.2">
      <c r="A10" s="48" t="s">
        <v>6</v>
      </c>
      <c r="B10" s="183" t="s">
        <v>86</v>
      </c>
      <c r="C10" s="183" t="s">
        <v>87</v>
      </c>
      <c r="D10" s="183" t="s">
        <v>88</v>
      </c>
      <c r="E10" s="183" t="s">
        <v>89</v>
      </c>
      <c r="F10" s="183" t="s">
        <v>99</v>
      </c>
      <c r="G10" s="183" t="s">
        <v>90</v>
      </c>
      <c r="H10" s="183" t="s">
        <v>91</v>
      </c>
      <c r="I10" s="183" t="s">
        <v>92</v>
      </c>
      <c r="J10" s="183" t="s">
        <v>93</v>
      </c>
      <c r="K10" s="183" t="s">
        <v>94</v>
      </c>
      <c r="L10" s="183" t="s">
        <v>95</v>
      </c>
      <c r="M10" s="183" t="s">
        <v>96</v>
      </c>
      <c r="N10" s="44" t="s">
        <v>0</v>
      </c>
    </row>
    <row r="11" spans="1:14" s="1" customFormat="1" x14ac:dyDescent="0.2">
      <c r="A11" s="5" t="s">
        <v>8</v>
      </c>
      <c r="B11" s="40">
        <f t="shared" ref="B11:H11" si="4">B3/B8</f>
        <v>0.25859563485835174</v>
      </c>
      <c r="C11" s="40">
        <f t="shared" si="4"/>
        <v>0.22177728269228394</v>
      </c>
      <c r="D11" s="40">
        <f t="shared" si="4"/>
        <v>0.24913119107737625</v>
      </c>
      <c r="E11" s="40">
        <f t="shared" si="4"/>
        <v>0.26414818410218249</v>
      </c>
      <c r="F11" s="40">
        <f t="shared" si="4"/>
        <v>0.24486417918004225</v>
      </c>
      <c r="G11" s="41">
        <f t="shared" si="4"/>
        <v>0.2180921894363971</v>
      </c>
      <c r="H11" s="41">
        <f t="shared" si="4"/>
        <v>0.25593602507543411</v>
      </c>
      <c r="I11" s="41">
        <f t="shared" ref="I11:N11" si="5">I3/I8</f>
        <v>0.28565520001129702</v>
      </c>
      <c r="J11" s="41">
        <f t="shared" si="5"/>
        <v>0.24794613706402607</v>
      </c>
      <c r="K11" s="41">
        <f t="shared" si="5"/>
        <v>0.23656602574737187</v>
      </c>
      <c r="L11" s="41">
        <f>L3/L8</f>
        <v>0.26507472184870612</v>
      </c>
      <c r="M11" s="41">
        <f t="shared" si="5"/>
        <v>0.28215807170434237</v>
      </c>
      <c r="N11" s="41">
        <f t="shared" si="5"/>
        <v>0.25282282612809792</v>
      </c>
    </row>
    <row r="12" spans="1:14" s="1" customFormat="1" x14ac:dyDescent="0.2">
      <c r="A12" s="5" t="s">
        <v>9</v>
      </c>
      <c r="B12" s="40">
        <f>B4/B8</f>
        <v>5.6064553092098977E-2</v>
      </c>
      <c r="C12" s="40">
        <f t="shared" ref="C12:M12" si="6">C4/C8</f>
        <v>8.5079707876966726E-2</v>
      </c>
      <c r="D12" s="40">
        <f t="shared" si="6"/>
        <v>6.709642778752084E-2</v>
      </c>
      <c r="E12" s="40">
        <f t="shared" si="6"/>
        <v>6.9098508927693078E-2</v>
      </c>
      <c r="F12" s="40">
        <f t="shared" si="6"/>
        <v>6.0268439862089247E-2</v>
      </c>
      <c r="G12" s="40">
        <f t="shared" si="6"/>
        <v>6.8526444128906669E-2</v>
      </c>
      <c r="H12" s="40">
        <f t="shared" si="6"/>
        <v>5.4770703799356016E-2</v>
      </c>
      <c r="I12" s="40">
        <f t="shared" si="6"/>
        <v>4.9066243733959708E-2</v>
      </c>
      <c r="J12" s="40">
        <f t="shared" si="6"/>
        <v>6.3479624246653543E-2</v>
      </c>
      <c r="K12" s="40">
        <f t="shared" si="6"/>
        <v>4.9960235842089661E-2</v>
      </c>
      <c r="L12" s="40">
        <f t="shared" si="6"/>
        <v>4.8942879837961313E-2</v>
      </c>
      <c r="M12" s="40">
        <f t="shared" si="6"/>
        <v>4.6861290781073844E-2</v>
      </c>
      <c r="N12" s="41">
        <f t="shared" ref="N12" si="7">N3/N8</f>
        <v>0.25282282612809792</v>
      </c>
    </row>
    <row r="13" spans="1:14" x14ac:dyDescent="0.2">
      <c r="A13" s="5" t="s">
        <v>103</v>
      </c>
      <c r="B13" s="49">
        <f t="shared" ref="B13:N13" si="8">B5/B8</f>
        <v>0.12134619128801227</v>
      </c>
      <c r="C13" s="49">
        <f t="shared" si="8"/>
        <v>0.11443397713005167</v>
      </c>
      <c r="D13" s="40">
        <f t="shared" si="8"/>
        <v>8.2513406340640527E-2</v>
      </c>
      <c r="E13" s="40">
        <f t="shared" si="8"/>
        <v>9.1539138397771475E-2</v>
      </c>
      <c r="F13" s="40">
        <f t="shared" si="8"/>
        <v>9.8527673798916734E-2</v>
      </c>
      <c r="G13" s="40">
        <f t="shared" si="8"/>
        <v>9.160862388175027E-2</v>
      </c>
      <c r="H13" s="49">
        <f>H5/H8</f>
        <v>9.3143114588789253E-2</v>
      </c>
      <c r="I13" s="49">
        <f t="shared" si="8"/>
        <v>8.4182167006184236E-2</v>
      </c>
      <c r="J13" s="40">
        <f t="shared" si="8"/>
        <v>9.6801291084217297E-2</v>
      </c>
      <c r="K13" s="40">
        <f t="shared" si="8"/>
        <v>0.13055202333995447</v>
      </c>
      <c r="L13" s="40">
        <f>L5/L8</f>
        <v>8.0842866890923806E-2</v>
      </c>
      <c r="M13" s="40">
        <f t="shared" si="8"/>
        <v>0.10965041992261765</v>
      </c>
      <c r="N13" s="49">
        <f t="shared" si="8"/>
        <v>0.10005917907321582</v>
      </c>
    </row>
    <row r="14" spans="1:14" ht="11.25" customHeight="1" x14ac:dyDescent="0.2">
      <c r="A14" s="9" t="s">
        <v>24</v>
      </c>
      <c r="B14" s="49">
        <f t="shared" ref="B14:N14" si="9">B6/B8</f>
        <v>0.46857265070356191</v>
      </c>
      <c r="C14" s="49">
        <f t="shared" si="9"/>
        <v>0.51130607926418803</v>
      </c>
      <c r="D14" s="49">
        <f t="shared" si="9"/>
        <v>0.49182014112161293</v>
      </c>
      <c r="E14" s="40">
        <f t="shared" si="9"/>
        <v>0.50396428323680076</v>
      </c>
      <c r="F14" s="49">
        <f t="shared" si="9"/>
        <v>0.51546720450575367</v>
      </c>
      <c r="G14" s="49">
        <f t="shared" si="9"/>
        <v>0.51657623666002705</v>
      </c>
      <c r="H14" s="49">
        <f t="shared" si="9"/>
        <v>0.49830734586572639</v>
      </c>
      <c r="I14" s="49">
        <f t="shared" si="9"/>
        <v>0.51603104117605736</v>
      </c>
      <c r="J14" s="49">
        <f t="shared" si="9"/>
        <v>0.52431534160954185</v>
      </c>
      <c r="K14" s="40">
        <f t="shared" si="9"/>
        <v>0.47559534529567582</v>
      </c>
      <c r="L14" s="49">
        <f>L6/L8</f>
        <v>0.50570320529275403</v>
      </c>
      <c r="M14" s="49">
        <f t="shared" si="9"/>
        <v>0.46768141397384522</v>
      </c>
      <c r="N14" s="49">
        <f t="shared" si="9"/>
        <v>0.49932719448483787</v>
      </c>
    </row>
    <row r="15" spans="1:14" ht="11.25" customHeight="1" x14ac:dyDescent="0.2">
      <c r="A15" s="9" t="s">
        <v>1</v>
      </c>
      <c r="B15" s="49">
        <f>B7/B8</f>
        <v>9.5420970057975119E-2</v>
      </c>
      <c r="C15" s="49">
        <f>C7/C8</f>
        <v>6.7402953036509561E-2</v>
      </c>
      <c r="D15" s="49">
        <f t="shared" ref="D15:M15" si="10">D7/D8</f>
        <v>0.10943883367284953</v>
      </c>
      <c r="E15" s="49">
        <f t="shared" si="10"/>
        <v>7.1249885335552293E-2</v>
      </c>
      <c r="F15" s="49">
        <f t="shared" si="10"/>
        <v>8.087250265319805E-2</v>
      </c>
      <c r="G15" s="49">
        <f t="shared" si="10"/>
        <v>0.10519650589291896</v>
      </c>
      <c r="H15" s="49">
        <f t="shared" si="10"/>
        <v>9.7842810670694239E-2</v>
      </c>
      <c r="I15" s="49">
        <f t="shared" si="10"/>
        <v>6.5065348072501625E-2</v>
      </c>
      <c r="J15" s="49">
        <f t="shared" si="10"/>
        <v>6.7457605995561221E-2</v>
      </c>
      <c r="K15" s="49">
        <f t="shared" si="10"/>
        <v>0.10732636977490821</v>
      </c>
      <c r="L15" s="49">
        <f t="shared" si="10"/>
        <v>9.9436326129654667E-2</v>
      </c>
      <c r="M15" s="49">
        <f t="shared" si="10"/>
        <v>9.3648803618120821E-2</v>
      </c>
      <c r="N15" s="49">
        <f>+N7/N8</f>
        <v>8.7970689735423019E-2</v>
      </c>
    </row>
    <row r="16" spans="1:14" x14ac:dyDescent="0.2">
      <c r="A16" s="45" t="s">
        <v>13</v>
      </c>
      <c r="B16" s="174">
        <f t="shared" ref="B16:G16" si="11">SUM(B11:B15)</f>
        <v>1</v>
      </c>
      <c r="C16" s="174">
        <f t="shared" si="11"/>
        <v>0.99999999999999989</v>
      </c>
      <c r="D16" s="174">
        <f t="shared" si="11"/>
        <v>1</v>
      </c>
      <c r="E16" s="174">
        <f t="shared" si="11"/>
        <v>1</v>
      </c>
      <c r="F16" s="174">
        <f t="shared" si="11"/>
        <v>1</v>
      </c>
      <c r="G16" s="174">
        <f t="shared" si="11"/>
        <v>1</v>
      </c>
      <c r="H16" s="174">
        <f>SUM(H11:H15)</f>
        <v>1</v>
      </c>
      <c r="I16" s="174">
        <f>SUM(I11:I15)</f>
        <v>1</v>
      </c>
      <c r="J16" s="174">
        <f>SUM(J11:J15)</f>
        <v>1</v>
      </c>
      <c r="K16" s="174">
        <f>SUM(K11:K15)</f>
        <v>1</v>
      </c>
      <c r="L16" s="174">
        <f>SUM(L11:L15)</f>
        <v>1</v>
      </c>
      <c r="M16" s="174">
        <f>SUM(M11:M15)</f>
        <v>0.99999999999999989</v>
      </c>
      <c r="N16" s="174">
        <f t="shared" ref="N16" si="12">SUM(N11:N15)</f>
        <v>1.1930027155496725</v>
      </c>
    </row>
    <row r="17" spans="1:14" x14ac:dyDescent="0.2">
      <c r="A17" s="89"/>
      <c r="B17" s="98"/>
      <c r="C17" s="98"/>
      <c r="D17" s="98"/>
      <c r="E17" s="98"/>
      <c r="F17" s="98"/>
      <c r="G17" s="98"/>
      <c r="H17" s="98"/>
      <c r="I17" s="98"/>
      <c r="J17" s="98"/>
      <c r="K17" s="98"/>
      <c r="L17" s="98"/>
      <c r="M17" s="98"/>
      <c r="N17" s="98"/>
    </row>
    <row r="18" spans="1:14" x14ac:dyDescent="0.2">
      <c r="A18" s="48" t="s">
        <v>19</v>
      </c>
      <c r="B18" s="183" t="s">
        <v>86</v>
      </c>
      <c r="C18" s="183" t="s">
        <v>87</v>
      </c>
      <c r="D18" s="183" t="s">
        <v>88</v>
      </c>
      <c r="E18" s="183" t="s">
        <v>89</v>
      </c>
      <c r="F18" s="183" t="s">
        <v>97</v>
      </c>
      <c r="G18" s="183" t="s">
        <v>90</v>
      </c>
      <c r="H18" s="183" t="s">
        <v>91</v>
      </c>
      <c r="I18" s="183" t="s">
        <v>92</v>
      </c>
      <c r="J18" s="183" t="s">
        <v>93</v>
      </c>
      <c r="K18" s="183" t="s">
        <v>94</v>
      </c>
      <c r="L18" s="183" t="s">
        <v>95</v>
      </c>
      <c r="M18" s="183" t="s">
        <v>96</v>
      </c>
      <c r="N18" s="44" t="s">
        <v>0</v>
      </c>
    </row>
    <row r="19" spans="1:14" s="1" customFormat="1" x14ac:dyDescent="0.2">
      <c r="A19" s="5" t="s">
        <v>8</v>
      </c>
      <c r="B19" s="7">
        <f>+'[1]Oct 2023'!$I$37</f>
        <v>200</v>
      </c>
      <c r="C19" s="7">
        <f>+'[1]Nov 2023'!$I$30</f>
        <v>172</v>
      </c>
      <c r="D19" s="7">
        <f>+'[1]Dec 2023'!$I$30</f>
        <v>152</v>
      </c>
      <c r="E19" s="7">
        <f>+'[1]Jan 2024'!$I$30</f>
        <v>207</v>
      </c>
      <c r="F19" s="7">
        <f>+'[1]Feb 2024'!$I$30</f>
        <v>180</v>
      </c>
      <c r="G19" s="7">
        <f>+'[1]Mar 2024'!$I$30</f>
        <v>153</v>
      </c>
      <c r="H19" s="7">
        <f>+'[1]Apr 2024'!$I$30</f>
        <v>185</v>
      </c>
      <c r="I19" s="7">
        <f>+'[1]May 2024'!$I$32</f>
        <v>225</v>
      </c>
      <c r="J19" s="7">
        <f>+'[1]Jun 2024'!$I$32</f>
        <v>162</v>
      </c>
      <c r="K19" s="7">
        <f>+'[1]Jul 2024'!$I$32</f>
        <v>183</v>
      </c>
      <c r="L19" s="7">
        <f>+'[1]Aug 2024'!$I$32</f>
        <v>192</v>
      </c>
      <c r="M19" s="7">
        <f>+'[1]Sep 2024'!$I$32</f>
        <v>210</v>
      </c>
      <c r="N19" s="7">
        <f t="shared" ref="N19:N20" si="13">SUM(B19:M19)</f>
        <v>2221</v>
      </c>
    </row>
    <row r="20" spans="1:14" s="1" customFormat="1" x14ac:dyDescent="0.2">
      <c r="A20" s="5" t="s">
        <v>9</v>
      </c>
      <c r="B20" s="7">
        <f>+'[2]Oct 2023'!$I$24</f>
        <v>46</v>
      </c>
      <c r="C20" s="7">
        <f>+'[2]Nov 2023'!$I$21</f>
        <v>70</v>
      </c>
      <c r="D20" s="7">
        <f>+'[2]Dec 2023'!$I$21</f>
        <v>44</v>
      </c>
      <c r="E20" s="7">
        <f>+'[2]Jan 2024'!$I$21</f>
        <v>58</v>
      </c>
      <c r="F20" s="7">
        <f>+'[2]Feb 2024'!$I$21</f>
        <v>47</v>
      </c>
      <c r="G20" s="7">
        <f>+'[2]Mar 2024'!$I$21</f>
        <v>51</v>
      </c>
      <c r="H20" s="7">
        <f>+'[2]Apr 2024'!$I$21</f>
        <v>42</v>
      </c>
      <c r="I20" s="7">
        <f>+'[2]May 2024'!$I$21</f>
        <v>41</v>
      </c>
      <c r="J20" s="7">
        <f>+'[2]Jun 2024'!$I$21</f>
        <v>44</v>
      </c>
      <c r="K20" s="7">
        <f>+'[2]Jul 2024'!$I$21</f>
        <v>41</v>
      </c>
      <c r="L20" s="7">
        <f>+'[2]Aug 2024'!$I$21</f>
        <v>38</v>
      </c>
      <c r="M20" s="7">
        <f>+'[2]Sep 2024'!$I$21</f>
        <v>37</v>
      </c>
      <c r="N20" s="7">
        <f t="shared" si="13"/>
        <v>559</v>
      </c>
    </row>
    <row r="21" spans="1:14" x14ac:dyDescent="0.2">
      <c r="A21" s="5" t="s">
        <v>103</v>
      </c>
      <c r="B21" s="52">
        <f>+'[3]OCT 2023'!$I$30</f>
        <v>92</v>
      </c>
      <c r="C21" s="52">
        <f>+'[3]NOV 2023'!$I$30</f>
        <v>85</v>
      </c>
      <c r="D21" s="52">
        <f>+'[3]DEC 2023'!$I$30</f>
        <v>50</v>
      </c>
      <c r="E21" s="52">
        <f>+'[3]JAN 2024'!$I$30</f>
        <v>71</v>
      </c>
      <c r="F21" s="52">
        <f>+'[3]FEB 2024'!$I$30</f>
        <v>71</v>
      </c>
      <c r="G21" s="52">
        <f>+'[3]MAR 2024'!$I$30</f>
        <v>63</v>
      </c>
      <c r="H21" s="52">
        <f>+'[4]APR 2024'!$I$30</f>
        <v>66</v>
      </c>
      <c r="I21" s="52">
        <f>+'[4]MAY 2024'!$I$32</f>
        <v>65</v>
      </c>
      <c r="J21" s="52">
        <f>+'[4]JUN 2024'!$I$32</f>
        <v>62</v>
      </c>
      <c r="K21" s="52">
        <f>+'[4]JUL 2024'!$I$32</f>
        <v>99</v>
      </c>
      <c r="L21" s="52">
        <f>+'[4]AUG 2024'!$I$32</f>
        <v>58</v>
      </c>
      <c r="M21" s="52">
        <f>+'[4]SEP 2024'!$I$32</f>
        <v>80</v>
      </c>
      <c r="N21" s="52">
        <f>SUM(B21:M21)</f>
        <v>862</v>
      </c>
    </row>
    <row r="22" spans="1:14" ht="11.25" customHeight="1" x14ac:dyDescent="0.2">
      <c r="A22" s="45" t="s">
        <v>24</v>
      </c>
      <c r="B22" s="52">
        <f>+'[5]OCT 2023'!$I$23</f>
        <v>329</v>
      </c>
      <c r="C22" s="52">
        <f>+'[5]NOV 2023'!$I$21</f>
        <v>360</v>
      </c>
      <c r="D22" s="52">
        <f>+'[5]DEC 2023'!$I$21</f>
        <v>274</v>
      </c>
      <c r="E22" s="52">
        <f>+'[5]JAN 2024'!$I$21</f>
        <v>360</v>
      </c>
      <c r="F22" s="52">
        <f>+'[5]FEB 2024'!$I$21</f>
        <v>344</v>
      </c>
      <c r="G22" s="52">
        <f>+'[5]MAR 2024'!$I$21</f>
        <v>327</v>
      </c>
      <c r="H22" s="52">
        <f>+'[5]APR 2024'!$I$21</f>
        <v>327</v>
      </c>
      <c r="I22" s="52">
        <f>+'[5]MAY 2024'!$I$20</f>
        <v>369</v>
      </c>
      <c r="J22" s="52">
        <f>+'[5]JUN 2024'!$I$20</f>
        <v>309</v>
      </c>
      <c r="K22" s="52">
        <f>+'[5]JUL 2024'!$I$20</f>
        <v>334</v>
      </c>
      <c r="L22" s="52">
        <f>+'[5]AUG 2024'!$I$20</f>
        <v>334</v>
      </c>
      <c r="M22" s="52">
        <f>+'[5]SEP 2024'!$I$20</f>
        <v>313</v>
      </c>
      <c r="N22" s="52">
        <f>SUM(B22:M22)</f>
        <v>3980</v>
      </c>
    </row>
    <row r="23" spans="1:14" ht="11.25" customHeight="1" x14ac:dyDescent="0.2">
      <c r="A23" s="5" t="s">
        <v>1</v>
      </c>
      <c r="B23" s="7">
        <f>+'[6]OCT 2023'!$I$27</f>
        <v>72</v>
      </c>
      <c r="C23" s="7">
        <f>+'[6]NOV 2023'!$I$27</f>
        <v>51</v>
      </c>
      <c r="D23" s="7">
        <f>+'[6]DEC 2023'!$I$27</f>
        <v>66</v>
      </c>
      <c r="E23" s="7">
        <f>+'[6]JAN 2024'!$I$27</f>
        <v>55</v>
      </c>
      <c r="F23" s="7">
        <f>+'[6]FEB 2024'!$I$27</f>
        <v>58</v>
      </c>
      <c r="G23" s="7">
        <f>+'[6]MAR 2024'!$I$27</f>
        <v>72</v>
      </c>
      <c r="H23" s="7">
        <f>+'[6]APR 2024'!$I$27</f>
        <v>69</v>
      </c>
      <c r="I23" s="7">
        <f>+'[6]MAY 2024'!$I$29</f>
        <v>50</v>
      </c>
      <c r="J23" s="7">
        <f>+'[6]JUN 2024'!$I$29</f>
        <v>43</v>
      </c>
      <c r="K23" s="7">
        <f>+'[6]JUL 2024'!$I$29</f>
        <v>81</v>
      </c>
      <c r="L23" s="7">
        <f>+'[6]AUG 2024'!$I$28</f>
        <v>69</v>
      </c>
      <c r="M23" s="7">
        <f>+'[6]SEP 2024'!$I$29</f>
        <v>68</v>
      </c>
      <c r="N23" s="52">
        <f>SUM(B23:M23)</f>
        <v>754</v>
      </c>
    </row>
    <row r="24" spans="1:14" x14ac:dyDescent="0.2">
      <c r="A24" s="47" t="s">
        <v>7</v>
      </c>
      <c r="B24" s="151">
        <f t="shared" ref="B24:G24" si="14">SUM(B19:B23)</f>
        <v>739</v>
      </c>
      <c r="C24" s="151">
        <f t="shared" si="14"/>
        <v>738</v>
      </c>
      <c r="D24" s="151">
        <f t="shared" si="14"/>
        <v>586</v>
      </c>
      <c r="E24" s="151">
        <f t="shared" si="14"/>
        <v>751</v>
      </c>
      <c r="F24" s="151">
        <f t="shared" si="14"/>
        <v>700</v>
      </c>
      <c r="G24" s="151">
        <f t="shared" si="14"/>
        <v>666</v>
      </c>
      <c r="H24" s="151">
        <f t="shared" ref="H24:M24" si="15">SUM(H19:H23)</f>
        <v>689</v>
      </c>
      <c r="I24" s="151">
        <f>SUM(I19:I23)</f>
        <v>750</v>
      </c>
      <c r="J24" s="151">
        <f>SUM(J19:J23)</f>
        <v>620</v>
      </c>
      <c r="K24" s="151">
        <f>SUM(K19:K23)</f>
        <v>738</v>
      </c>
      <c r="L24" s="151">
        <f>SUM(L19:L23)</f>
        <v>691</v>
      </c>
      <c r="M24" s="151">
        <f>SUM(M19:M23)</f>
        <v>708</v>
      </c>
      <c r="N24" s="151">
        <f t="shared" ref="N24" si="16">SUM(N19:N23)</f>
        <v>8376</v>
      </c>
    </row>
    <row r="25" spans="1:14" x14ac:dyDescent="0.2">
      <c r="A25" s="105"/>
      <c r="B25" s="99"/>
      <c r="C25" s="99"/>
      <c r="D25" s="99"/>
      <c r="E25" s="99"/>
      <c r="F25" s="99"/>
      <c r="G25" s="99"/>
      <c r="H25" s="99"/>
      <c r="I25" s="99"/>
      <c r="J25" s="99"/>
      <c r="K25" s="99"/>
      <c r="L25" s="99"/>
      <c r="M25" s="99"/>
      <c r="N25" s="99"/>
    </row>
    <row r="26" spans="1:14" x14ac:dyDescent="0.2">
      <c r="A26" s="48" t="s">
        <v>20</v>
      </c>
      <c r="B26" s="183" t="s">
        <v>86</v>
      </c>
      <c r="C26" s="183" t="s">
        <v>87</v>
      </c>
      <c r="D26" s="183" t="s">
        <v>88</v>
      </c>
      <c r="E26" s="183" t="s">
        <v>89</v>
      </c>
      <c r="F26" s="183" t="s">
        <v>97</v>
      </c>
      <c r="G26" s="183" t="s">
        <v>90</v>
      </c>
      <c r="H26" s="183" t="s">
        <v>91</v>
      </c>
      <c r="I26" s="183" t="s">
        <v>92</v>
      </c>
      <c r="J26" s="183" t="s">
        <v>93</v>
      </c>
      <c r="K26" s="183" t="s">
        <v>94</v>
      </c>
      <c r="L26" s="183" t="s">
        <v>95</v>
      </c>
      <c r="M26" s="183" t="s">
        <v>96</v>
      </c>
      <c r="N26" s="44" t="s">
        <v>0</v>
      </c>
    </row>
    <row r="27" spans="1:14" s="1" customFormat="1" x14ac:dyDescent="0.2">
      <c r="A27" s="5" t="s">
        <v>8</v>
      </c>
      <c r="B27" s="41">
        <f>B19/B24</f>
        <v>0.2706359945872801</v>
      </c>
      <c r="C27" s="41">
        <f t="shared" ref="C27:H27" si="17">C19/C24</f>
        <v>0.23306233062330622</v>
      </c>
      <c r="D27" s="41">
        <f t="shared" si="17"/>
        <v>0.25938566552901021</v>
      </c>
      <c r="E27" s="41">
        <f t="shared" si="17"/>
        <v>0.27563249001331558</v>
      </c>
      <c r="F27" s="41">
        <f t="shared" si="17"/>
        <v>0.25714285714285712</v>
      </c>
      <c r="G27" s="41">
        <f t="shared" si="17"/>
        <v>0.22972972972972974</v>
      </c>
      <c r="H27" s="41">
        <f t="shared" si="17"/>
        <v>0.26850507982583455</v>
      </c>
      <c r="I27" s="41">
        <f>I19/I24</f>
        <v>0.3</v>
      </c>
      <c r="J27" s="41">
        <f t="shared" ref="J27:N27" si="18">J19/J24</f>
        <v>0.26129032258064516</v>
      </c>
      <c r="K27" s="41">
        <f t="shared" si="18"/>
        <v>0.24796747967479674</v>
      </c>
      <c r="L27" s="41">
        <f t="shared" si="18"/>
        <v>0.27785817655571637</v>
      </c>
      <c r="M27" s="41">
        <f t="shared" si="18"/>
        <v>0.29661016949152541</v>
      </c>
      <c r="N27" s="41">
        <f t="shared" si="18"/>
        <v>0.26516236867239734</v>
      </c>
    </row>
    <row r="28" spans="1:14" s="1" customFormat="1" x14ac:dyDescent="0.2">
      <c r="A28" s="5" t="s">
        <v>9</v>
      </c>
      <c r="B28" s="41">
        <f>B20/B24</f>
        <v>6.2246278755074422E-2</v>
      </c>
      <c r="C28" s="41">
        <f t="shared" ref="C28:M28" si="19">C20/C24</f>
        <v>9.4850948509485097E-2</v>
      </c>
      <c r="D28" s="41">
        <f t="shared" si="19"/>
        <v>7.5085324232081918E-2</v>
      </c>
      <c r="E28" s="41">
        <f t="shared" si="19"/>
        <v>7.7230359520639141E-2</v>
      </c>
      <c r="F28" s="41">
        <f t="shared" si="19"/>
        <v>6.7142857142857143E-2</v>
      </c>
      <c r="G28" s="41">
        <f t="shared" si="19"/>
        <v>7.6576576576576572E-2</v>
      </c>
      <c r="H28" s="41">
        <f t="shared" si="19"/>
        <v>6.095791001451379E-2</v>
      </c>
      <c r="I28" s="41">
        <f t="shared" si="19"/>
        <v>5.4666666666666669E-2</v>
      </c>
      <c r="J28" s="41">
        <f t="shared" si="19"/>
        <v>7.0967741935483872E-2</v>
      </c>
      <c r="K28" s="41">
        <f t="shared" si="19"/>
        <v>5.5555555555555552E-2</v>
      </c>
      <c r="L28" s="41">
        <f t="shared" si="19"/>
        <v>5.4992764109985527E-2</v>
      </c>
      <c r="M28" s="41">
        <f t="shared" si="19"/>
        <v>5.2259887005649715E-2</v>
      </c>
      <c r="N28" s="41">
        <f t="shared" ref="N28" si="20">N20/N24</f>
        <v>6.6738299904489012E-2</v>
      </c>
    </row>
    <row r="29" spans="1:14" x14ac:dyDescent="0.2">
      <c r="A29" s="5" t="s">
        <v>103</v>
      </c>
      <c r="B29" s="49">
        <f t="shared" ref="B29:L29" si="21">B21/B24</f>
        <v>0.12449255751014884</v>
      </c>
      <c r="C29" s="49">
        <f t="shared" si="21"/>
        <v>0.11517615176151762</v>
      </c>
      <c r="D29" s="40">
        <f t="shared" si="21"/>
        <v>8.5324232081911269E-2</v>
      </c>
      <c r="E29" s="40">
        <f t="shared" si="21"/>
        <v>9.4540612516644473E-2</v>
      </c>
      <c r="F29" s="40">
        <f t="shared" si="21"/>
        <v>0.10142857142857142</v>
      </c>
      <c r="G29" s="40">
        <f t="shared" si="21"/>
        <v>9.45945945945946E-2</v>
      </c>
      <c r="H29" s="49">
        <f t="shared" si="21"/>
        <v>9.579100145137881E-2</v>
      </c>
      <c r="I29" s="49">
        <f t="shared" si="21"/>
        <v>8.666666666666667E-2</v>
      </c>
      <c r="J29" s="40">
        <f t="shared" si="21"/>
        <v>0.1</v>
      </c>
      <c r="K29" s="40">
        <f>K21/K24</f>
        <v>0.13414634146341464</v>
      </c>
      <c r="L29" s="40">
        <f t="shared" si="21"/>
        <v>8.3936324167872653E-2</v>
      </c>
      <c r="M29" s="49">
        <f>M21/M24</f>
        <v>0.11299435028248588</v>
      </c>
      <c r="N29" s="49">
        <f>N21/N24</f>
        <v>0.10291308500477554</v>
      </c>
    </row>
    <row r="30" spans="1:14" ht="11.25" customHeight="1" x14ac:dyDescent="0.2">
      <c r="A30" s="50" t="s">
        <v>24</v>
      </c>
      <c r="B30" s="49">
        <f t="shared" ref="B30:K30" si="22">B22/B24</f>
        <v>0.44519621109607577</v>
      </c>
      <c r="C30" s="49">
        <f t="shared" si="22"/>
        <v>0.48780487804878048</v>
      </c>
      <c r="D30" s="49">
        <f t="shared" si="22"/>
        <v>0.46757679180887374</v>
      </c>
      <c r="E30" s="40">
        <f t="shared" si="22"/>
        <v>0.47936085219707059</v>
      </c>
      <c r="F30" s="49">
        <f t="shared" si="22"/>
        <v>0.49142857142857144</v>
      </c>
      <c r="G30" s="49">
        <f t="shared" si="22"/>
        <v>0.49099099099099097</v>
      </c>
      <c r="H30" s="49">
        <f t="shared" si="22"/>
        <v>0.47460087082728591</v>
      </c>
      <c r="I30" s="49">
        <f t="shared" si="22"/>
        <v>0.49199999999999999</v>
      </c>
      <c r="J30" s="49">
        <f t="shared" si="22"/>
        <v>0.49838709677419357</v>
      </c>
      <c r="K30" s="40">
        <f t="shared" si="22"/>
        <v>0.45257452574525747</v>
      </c>
      <c r="L30" s="49">
        <f>L22/L24</f>
        <v>0.4833574529667149</v>
      </c>
      <c r="M30" s="49">
        <f>M22/M24</f>
        <v>0.44209039548022599</v>
      </c>
      <c r="N30" s="49">
        <f>N22/N24</f>
        <v>0.47516714422158546</v>
      </c>
    </row>
    <row r="31" spans="1:14" ht="11.25" customHeight="1" x14ac:dyDescent="0.2">
      <c r="A31" s="9" t="s">
        <v>1</v>
      </c>
      <c r="B31" s="49">
        <f>+B23/B24</f>
        <v>9.7428958051420836E-2</v>
      </c>
      <c r="C31" s="49">
        <f t="shared" ref="C31:N31" si="23">+C23/C24</f>
        <v>6.910569105691057E-2</v>
      </c>
      <c r="D31" s="49">
        <f t="shared" si="23"/>
        <v>0.11262798634812286</v>
      </c>
      <c r="E31" s="49">
        <f t="shared" si="23"/>
        <v>7.3235685752330221E-2</v>
      </c>
      <c r="F31" s="49">
        <f t="shared" si="23"/>
        <v>8.2857142857142851E-2</v>
      </c>
      <c r="G31" s="49">
        <f t="shared" si="23"/>
        <v>0.10810810810810811</v>
      </c>
      <c r="H31" s="49">
        <f t="shared" si="23"/>
        <v>0.10014513788098693</v>
      </c>
      <c r="I31" s="49">
        <f t="shared" si="23"/>
        <v>6.6666666666666666E-2</v>
      </c>
      <c r="J31" s="49">
        <f t="shared" si="23"/>
        <v>6.9354838709677416E-2</v>
      </c>
      <c r="K31" s="49">
        <f t="shared" si="23"/>
        <v>0.10975609756097561</v>
      </c>
      <c r="L31" s="49">
        <f>+L23/L24</f>
        <v>9.9855282199710571E-2</v>
      </c>
      <c r="M31" s="49">
        <f t="shared" si="23"/>
        <v>9.6045197740112997E-2</v>
      </c>
      <c r="N31" s="49">
        <f t="shared" si="23"/>
        <v>9.0019102196752632E-2</v>
      </c>
    </row>
    <row r="32" spans="1:14" x14ac:dyDescent="0.2">
      <c r="A32" s="45" t="s">
        <v>13</v>
      </c>
      <c r="B32" s="178">
        <f t="shared" ref="B32:G32" si="24">SUM(B27:B31)</f>
        <v>1</v>
      </c>
      <c r="C32" s="178">
        <f t="shared" si="24"/>
        <v>1</v>
      </c>
      <c r="D32" s="178">
        <f t="shared" si="24"/>
        <v>1</v>
      </c>
      <c r="E32" s="178">
        <f t="shared" si="24"/>
        <v>1</v>
      </c>
      <c r="F32" s="178">
        <f t="shared" si="24"/>
        <v>1</v>
      </c>
      <c r="G32" s="178">
        <f t="shared" si="24"/>
        <v>1</v>
      </c>
      <c r="H32" s="178">
        <f>SUM(H27:H31)</f>
        <v>0.99999999999999989</v>
      </c>
      <c r="I32" s="178">
        <f>SUM(I27:I31)</f>
        <v>1</v>
      </c>
      <c r="J32" s="178">
        <f>SUM(J27:J31)</f>
        <v>1</v>
      </c>
      <c r="K32" s="178">
        <f>SUM(K27:K31)</f>
        <v>1</v>
      </c>
      <c r="L32" s="178">
        <f>SUM(L27:L31)</f>
        <v>1</v>
      </c>
      <c r="M32" s="178">
        <f>SUM(M27:M31)</f>
        <v>1</v>
      </c>
      <c r="N32" s="178">
        <f>SUM(N29:N31)</f>
        <v>0.66809933142311362</v>
      </c>
    </row>
    <row r="33" spans="1:14" x14ac:dyDescent="0.2">
      <c r="A33" s="89"/>
      <c r="B33" s="98"/>
      <c r="C33" s="98"/>
      <c r="D33" s="98"/>
      <c r="E33" s="98"/>
      <c r="F33" s="98"/>
      <c r="G33" s="98"/>
      <c r="H33" s="98"/>
      <c r="I33" s="98"/>
      <c r="J33" s="98"/>
      <c r="K33" s="98"/>
      <c r="L33" s="98"/>
      <c r="M33" s="98"/>
      <c r="N33" s="98"/>
    </row>
    <row r="34" spans="1:14" s="1" customFormat="1" x14ac:dyDescent="0.2">
      <c r="A34" s="16" t="s">
        <v>10</v>
      </c>
      <c r="B34" s="183" t="s">
        <v>86</v>
      </c>
      <c r="C34" s="183" t="s">
        <v>87</v>
      </c>
      <c r="D34" s="183" t="s">
        <v>88</v>
      </c>
      <c r="E34" s="183" t="s">
        <v>89</v>
      </c>
      <c r="F34" s="183" t="s">
        <v>97</v>
      </c>
      <c r="G34" s="183" t="s">
        <v>90</v>
      </c>
      <c r="H34" s="183" t="s">
        <v>91</v>
      </c>
      <c r="I34" s="183" t="s">
        <v>92</v>
      </c>
      <c r="J34" s="183" t="s">
        <v>93</v>
      </c>
      <c r="K34" s="183" t="s">
        <v>94</v>
      </c>
      <c r="L34" s="183" t="s">
        <v>95</v>
      </c>
      <c r="M34" s="183" t="s">
        <v>96</v>
      </c>
      <c r="N34" s="4" t="s">
        <v>0</v>
      </c>
    </row>
    <row r="35" spans="1:14" s="1" customFormat="1" x14ac:dyDescent="0.2">
      <c r="A35" s="5" t="s">
        <v>8</v>
      </c>
      <c r="B35" s="162">
        <f>B3/B19</f>
        <v>426.15</v>
      </c>
      <c r="C35" s="162">
        <f t="shared" ref="C35:H35" si="25">C3/C19</f>
        <v>426.15000000000003</v>
      </c>
      <c r="D35" s="162">
        <f>D3/D19</f>
        <v>431.75723684210533</v>
      </c>
      <c r="E35" s="162">
        <f t="shared" si="25"/>
        <v>430.26739130434788</v>
      </c>
      <c r="F35" s="162">
        <f t="shared" si="25"/>
        <v>426.15</v>
      </c>
      <c r="G35" s="162">
        <f t="shared" si="25"/>
        <v>426.15</v>
      </c>
      <c r="H35" s="162">
        <f t="shared" si="25"/>
        <v>426.15</v>
      </c>
      <c r="I35" s="162">
        <f>I3/I19</f>
        <v>426.15</v>
      </c>
      <c r="J35" s="162">
        <f t="shared" ref="J35:M35" si="26">J3/J19</f>
        <v>426.15000000000003</v>
      </c>
      <c r="K35" s="162">
        <f t="shared" si="26"/>
        <v>426.15</v>
      </c>
      <c r="L35" s="162">
        <f>L3/L19</f>
        <v>430.58906250000001</v>
      </c>
      <c r="M35" s="212">
        <f t="shared" si="26"/>
        <v>426.15</v>
      </c>
      <c r="N35" s="162">
        <f t="shared" ref="N35:N40" si="27">N3/N19</f>
        <v>427.30123818099952</v>
      </c>
    </row>
    <row r="36" spans="1:14" s="1" customFormat="1" x14ac:dyDescent="0.2">
      <c r="A36" s="5" t="s">
        <v>9</v>
      </c>
      <c r="B36" s="162">
        <f t="shared" ref="B36:B40" si="28">B4/B20</f>
        <v>401.7</v>
      </c>
      <c r="C36" s="162">
        <f>C4/C20</f>
        <v>401.7</v>
      </c>
      <c r="D36" s="162">
        <f t="shared" ref="D36:M36" si="29">D4/D20</f>
        <v>401.7</v>
      </c>
      <c r="E36" s="162">
        <f t="shared" si="29"/>
        <v>401.7</v>
      </c>
      <c r="F36" s="162">
        <f t="shared" si="29"/>
        <v>401.70000000000005</v>
      </c>
      <c r="G36" s="162">
        <f t="shared" si="29"/>
        <v>401.7</v>
      </c>
      <c r="H36" s="162">
        <f t="shared" si="29"/>
        <v>401.70000000000005</v>
      </c>
      <c r="I36" s="162">
        <f t="shared" si="29"/>
        <v>401.70000000000005</v>
      </c>
      <c r="J36" s="162">
        <f t="shared" si="29"/>
        <v>401.7</v>
      </c>
      <c r="K36" s="162">
        <f t="shared" si="29"/>
        <v>401.70000000000005</v>
      </c>
      <c r="L36" s="162">
        <f t="shared" si="29"/>
        <v>401.7</v>
      </c>
      <c r="M36" s="162">
        <f t="shared" si="29"/>
        <v>401.7</v>
      </c>
      <c r="N36" s="162">
        <f t="shared" si="27"/>
        <v>401.70000000000005</v>
      </c>
    </row>
    <row r="37" spans="1:14" x14ac:dyDescent="0.2">
      <c r="A37" s="5" t="s">
        <v>103</v>
      </c>
      <c r="B37" s="166">
        <f t="shared" si="28"/>
        <v>434.71999999999997</v>
      </c>
      <c r="C37" s="166">
        <f t="shared" ref="C37:M37" si="30">C5/C21</f>
        <v>444.94870588235295</v>
      </c>
      <c r="D37" s="166">
        <f t="shared" si="30"/>
        <v>434.72</v>
      </c>
      <c r="E37" s="166">
        <f t="shared" si="30"/>
        <v>434.72</v>
      </c>
      <c r="F37" s="166">
        <f t="shared" si="30"/>
        <v>434.72</v>
      </c>
      <c r="G37" s="166">
        <f t="shared" si="30"/>
        <v>434.72</v>
      </c>
      <c r="H37" s="166">
        <f t="shared" si="30"/>
        <v>434.72</v>
      </c>
      <c r="I37" s="166">
        <f>I5/I21</f>
        <v>434.71999999999997</v>
      </c>
      <c r="J37" s="166">
        <f t="shared" si="30"/>
        <v>434.71999999999997</v>
      </c>
      <c r="K37" s="166">
        <f t="shared" si="30"/>
        <v>434.71999999999997</v>
      </c>
      <c r="L37" s="166">
        <f t="shared" si="30"/>
        <v>434.72</v>
      </c>
      <c r="M37" s="166">
        <f t="shared" si="30"/>
        <v>434.71999999999997</v>
      </c>
      <c r="N37" s="166">
        <f t="shared" si="27"/>
        <v>435.72863109048717</v>
      </c>
    </row>
    <row r="38" spans="1:14" ht="11.25" customHeight="1" x14ac:dyDescent="0.2">
      <c r="A38" s="45" t="s">
        <v>24</v>
      </c>
      <c r="B38" s="166">
        <f t="shared" si="28"/>
        <v>469.41</v>
      </c>
      <c r="C38" s="166">
        <f>C6/C22</f>
        <v>469.41</v>
      </c>
      <c r="D38" s="166">
        <f t="shared" ref="D38:H38" si="31">D6/D22</f>
        <v>472.83635036496349</v>
      </c>
      <c r="E38" s="166">
        <f t="shared" si="31"/>
        <v>472.01783333333339</v>
      </c>
      <c r="F38" s="166">
        <f t="shared" si="31"/>
        <v>469.41</v>
      </c>
      <c r="G38" s="166">
        <f t="shared" si="31"/>
        <v>472.28100917431198</v>
      </c>
      <c r="H38" s="166">
        <f t="shared" si="31"/>
        <v>469.41</v>
      </c>
      <c r="I38" s="166">
        <f>I6/I22</f>
        <v>469.41</v>
      </c>
      <c r="J38" s="166">
        <f>J6/J22</f>
        <v>472.44825242718451</v>
      </c>
      <c r="K38" s="166">
        <f>K6/K22</f>
        <v>469.41</v>
      </c>
      <c r="L38" s="166">
        <f>L6/L22</f>
        <v>472.22083832335335</v>
      </c>
      <c r="M38" s="166">
        <f>M6/M22</f>
        <v>473.90913738019168</v>
      </c>
      <c r="N38" s="166">
        <f t="shared" si="27"/>
        <v>470.94324874371864</v>
      </c>
    </row>
    <row r="39" spans="1:14" ht="11.25" customHeight="1" x14ac:dyDescent="0.2">
      <c r="A39" s="5" t="s">
        <v>1</v>
      </c>
      <c r="B39" s="166">
        <f t="shared" si="28"/>
        <v>436.79999999999995</v>
      </c>
      <c r="C39" s="166">
        <f>C7/C23</f>
        <v>436.8</v>
      </c>
      <c r="D39" s="166">
        <f t="shared" ref="D39:K39" si="32">D7/D23</f>
        <v>436.8</v>
      </c>
      <c r="E39" s="166">
        <f t="shared" si="32"/>
        <v>436.8</v>
      </c>
      <c r="F39" s="166">
        <f t="shared" si="32"/>
        <v>436.8</v>
      </c>
      <c r="G39" s="166">
        <f t="shared" si="32"/>
        <v>436.79999999999995</v>
      </c>
      <c r="H39" s="166">
        <f t="shared" si="32"/>
        <v>436.8</v>
      </c>
      <c r="I39" s="166">
        <f t="shared" si="32"/>
        <v>436.8</v>
      </c>
      <c r="J39" s="166">
        <f t="shared" si="32"/>
        <v>436.8</v>
      </c>
      <c r="K39" s="166">
        <f t="shared" si="32"/>
        <v>436.8</v>
      </c>
      <c r="L39" s="166">
        <f>L7/L23</f>
        <v>449.46086956521737</v>
      </c>
      <c r="M39" s="166">
        <f>M7/M23</f>
        <v>436.8</v>
      </c>
      <c r="N39" s="166">
        <f t="shared" si="27"/>
        <v>437.95862068965522</v>
      </c>
    </row>
    <row r="40" spans="1:14" s="53" customFormat="1" x14ac:dyDescent="0.2">
      <c r="A40" s="47" t="s">
        <v>10</v>
      </c>
      <c r="B40" s="149">
        <f t="shared" si="28"/>
        <v>445.99178619756429</v>
      </c>
      <c r="C40" s="149">
        <f>C8/C24</f>
        <v>447.83447154471548</v>
      </c>
      <c r="D40" s="149">
        <f t="shared" ref="D40:K40" si="33">D8/D24</f>
        <v>449.52877133105801</v>
      </c>
      <c r="E40" s="149">
        <f t="shared" si="33"/>
        <v>448.97402130492674</v>
      </c>
      <c r="F40" s="149">
        <f t="shared" si="33"/>
        <v>447.51922857142858</v>
      </c>
      <c r="G40" s="149">
        <f t="shared" si="33"/>
        <v>448.88963963963965</v>
      </c>
      <c r="H40" s="149">
        <f>H8/H24</f>
        <v>447.07828737300434</v>
      </c>
      <c r="I40" s="149">
        <f t="shared" si="33"/>
        <v>447.55005333333338</v>
      </c>
      <c r="J40" s="149">
        <f t="shared" si="33"/>
        <v>449.08491935483875</v>
      </c>
      <c r="K40" s="149">
        <f t="shared" si="33"/>
        <v>446.68857723577236</v>
      </c>
      <c r="L40" s="149">
        <f>L8/L24</f>
        <v>451.35458755426919</v>
      </c>
      <c r="M40" s="149">
        <f>M8/M24</f>
        <v>447.97734463276839</v>
      </c>
      <c r="N40" s="149">
        <f t="shared" si="27"/>
        <v>448.15656160458445</v>
      </c>
    </row>
  </sheetData>
  <pageMargins left="0.5" right="0.5" top="0.75" bottom="0.75" header="0.3" footer="0.3"/>
  <pageSetup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47"/>
  <sheetViews>
    <sheetView topLeftCell="D15" zoomScale="115" zoomScaleNormal="115" workbookViewId="0">
      <selection activeCell="M37" sqref="M37"/>
    </sheetView>
  </sheetViews>
  <sheetFormatPr defaultColWidth="9.33203125" defaultRowHeight="10.199999999999999" x14ac:dyDescent="0.2"/>
  <cols>
    <col min="1" max="1" width="11.5546875" style="1" customWidth="1"/>
    <col min="2" max="9" width="12" style="1" bestFit="1" customWidth="1"/>
    <col min="10" max="10" width="12" style="35" bestFit="1" customWidth="1"/>
    <col min="11" max="12" width="12" style="1" bestFit="1" customWidth="1"/>
    <col min="13" max="13" width="11.44140625" style="1" bestFit="1" customWidth="1"/>
    <col min="14" max="14" width="12.6640625" style="1" bestFit="1" customWidth="1"/>
    <col min="15" max="16384" width="9.33203125" style="1"/>
  </cols>
  <sheetData>
    <row r="1" spans="1:14" x14ac:dyDescent="0.2">
      <c r="A1" s="101" t="s">
        <v>51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</row>
    <row r="2" spans="1:14" x14ac:dyDescent="0.2">
      <c r="A2" s="17" t="s">
        <v>44</v>
      </c>
      <c r="B2" s="183" t="s">
        <v>86</v>
      </c>
      <c r="C2" s="183" t="s">
        <v>87</v>
      </c>
      <c r="D2" s="183" t="s">
        <v>88</v>
      </c>
      <c r="E2" s="183" t="s">
        <v>89</v>
      </c>
      <c r="F2" s="183" t="s">
        <v>97</v>
      </c>
      <c r="G2" s="183" t="s">
        <v>90</v>
      </c>
      <c r="H2" s="183" t="s">
        <v>91</v>
      </c>
      <c r="I2" s="183" t="s">
        <v>92</v>
      </c>
      <c r="J2" s="183" t="s">
        <v>93</v>
      </c>
      <c r="K2" s="183" t="s">
        <v>94</v>
      </c>
      <c r="L2" s="183" t="s">
        <v>95</v>
      </c>
      <c r="M2" s="183" t="s">
        <v>96</v>
      </c>
      <c r="N2" s="4" t="s">
        <v>0</v>
      </c>
    </row>
    <row r="3" spans="1:14" x14ac:dyDescent="0.2">
      <c r="A3" s="5" t="s">
        <v>8</v>
      </c>
      <c r="B3" s="134">
        <f>+'[1]Oct 2023'!$J$47</f>
        <v>281580</v>
      </c>
      <c r="C3" s="134">
        <f>+'[1]Nov 2023'!$J$38</f>
        <v>225639.44</v>
      </c>
      <c r="D3" s="134">
        <f>+'[1]Dec 2023'!$J$38</f>
        <v>205365.68</v>
      </c>
      <c r="E3" s="134">
        <f>+'[1]Jan 2024'!$J$38</f>
        <v>235025.44</v>
      </c>
      <c r="F3" s="134">
        <f>+'[1]Feb 2024'!$J$38</f>
        <v>223386.8</v>
      </c>
      <c r="G3" s="134">
        <f>+'[1]Mar 2024'!$J$38</f>
        <v>204614.8</v>
      </c>
      <c r="H3" s="134">
        <f>+'[1]Apr 2024'!$J$38</f>
        <v>203488.47999999998</v>
      </c>
      <c r="I3" s="134">
        <f>+'[1]May 2024'!$J$40</f>
        <v>466671.92</v>
      </c>
      <c r="J3" s="134">
        <f>+'[1]Jun 2024'!$J$40</f>
        <v>267313.28000000003</v>
      </c>
      <c r="K3" s="134">
        <f>+'[1]Jul 2024'!$J$40</f>
        <v>253046.56</v>
      </c>
      <c r="L3" s="134">
        <f>+'[1]Aug 2024'!$J$40</f>
        <v>236527.19999999998</v>
      </c>
      <c r="M3" s="134">
        <f>+'[1]Sep 2024'!$J$40</f>
        <v>193727.04</v>
      </c>
      <c r="N3" s="135">
        <f t="shared" ref="N3:N7" si="0">SUM(B3:M3)</f>
        <v>2996386.64</v>
      </c>
    </row>
    <row r="4" spans="1:14" x14ac:dyDescent="0.2">
      <c r="A4" s="5" t="s">
        <v>9</v>
      </c>
      <c r="B4" s="134">
        <f>+'[2]Oct 2023'!$J$30</f>
        <v>625497.59999999998</v>
      </c>
      <c r="C4" s="134">
        <f>+'[2]Nov 2023'!$J$26</f>
        <v>621653.76000000001</v>
      </c>
      <c r="D4" s="134">
        <f>+'[2]Dec 2023'!$J$26</f>
        <v>522063.35999999999</v>
      </c>
      <c r="E4" s="134">
        <f>+'[2]Jan 2024'!$J$26</f>
        <v>613966.07999999996</v>
      </c>
      <c r="F4" s="134">
        <f>+'[2]Feb 2024'!$J$26</f>
        <v>595096.31999999995</v>
      </c>
      <c r="G4" s="134">
        <f>+'[2]Mar 2024'!$J$26</f>
        <v>521015.03999999998</v>
      </c>
      <c r="H4" s="134">
        <f>+'[2]Apr 2024'!$J26</f>
        <v>510182.40000000002</v>
      </c>
      <c r="I4" s="134">
        <f>+'[2]May 2024'!$J$26</f>
        <v>382287.35999999999</v>
      </c>
      <c r="J4" s="134">
        <f>+'[2]Jun 2024'!$J$27</f>
        <v>244608</v>
      </c>
      <c r="K4" s="134">
        <f>+'[2]Jul 2024'!$J$27</f>
        <v>256838.39999999999</v>
      </c>
      <c r="L4" s="134">
        <f>+'[2]Aug 2024'!$J$27</f>
        <v>252645.12</v>
      </c>
      <c r="M4" s="134">
        <f>+'[2]Sep 2024'!$J$27</f>
        <v>180660.48000000001</v>
      </c>
      <c r="N4" s="135">
        <f t="shared" si="0"/>
        <v>5326513.9200000009</v>
      </c>
    </row>
    <row r="5" spans="1:14" x14ac:dyDescent="0.2">
      <c r="A5" s="5" t="s">
        <v>103</v>
      </c>
      <c r="B5" s="134">
        <f>+'[3]OCT 2023'!$J$35</f>
        <v>119857.92</v>
      </c>
      <c r="C5" s="134">
        <f>+'[3]NOV 2023'!$J$35</f>
        <v>111820.8</v>
      </c>
      <c r="D5" s="134">
        <f>+'[3]DEC 2023'!$J$35</f>
        <v>87709.440000000002</v>
      </c>
      <c r="E5" s="134">
        <f>+'[3]JAN 2024'!$J$35</f>
        <v>84913.919999999998</v>
      </c>
      <c r="F5" s="134">
        <f>+'[3]FEB 2024'!$J$35</f>
        <v>95746.559999999998</v>
      </c>
      <c r="G5" s="134">
        <f>+'[3]MAR 2024'!$J$35</f>
        <v>88408.320000000007</v>
      </c>
      <c r="H5" s="134">
        <f>+'[4]APR 2024'!$J$35</f>
        <v>82118.399999999994</v>
      </c>
      <c r="I5" s="134">
        <f>+'[4]MAY 2024'!$J$36</f>
        <v>95746.559999999998</v>
      </c>
      <c r="J5" s="134">
        <f>+'[4]JUN 2024'!$J$36</f>
        <v>61850.879999999997</v>
      </c>
      <c r="K5" s="134">
        <f>+'[4]JUL 2024'!$J$36</f>
        <v>63598.080000000002</v>
      </c>
      <c r="L5" s="134">
        <f>+'[4]AUG 2024'!$J$36</f>
        <v>58007.040000000001</v>
      </c>
      <c r="M5" s="134">
        <f>+'[4]SEP 2024'!$J$36</f>
        <v>49620.480000000003</v>
      </c>
      <c r="N5" s="135">
        <f>SUM(B5:M5)</f>
        <v>999398.39999999991</v>
      </c>
    </row>
    <row r="6" spans="1:14" ht="11.7" customHeight="1" x14ac:dyDescent="0.2">
      <c r="A6" s="5" t="s">
        <v>24</v>
      </c>
      <c r="B6" s="134">
        <f>+'[5]OCT 2023'!$J$29</f>
        <v>1077916.8</v>
      </c>
      <c r="C6" s="134">
        <f>+'[5]NOV 2023'!$J$28</f>
        <v>1065302.8799999999</v>
      </c>
      <c r="D6" s="134">
        <f>+'[5]DEC 2023'!$J$28</f>
        <v>927696.48</v>
      </c>
      <c r="E6" s="134">
        <f>+'[5]JAN 2024'!$J$28</f>
        <v>1027843.3599999999</v>
      </c>
      <c r="F6" s="134">
        <f>+'[5]FEB 2024'!$J$28</f>
        <v>945279.52</v>
      </c>
      <c r="G6" s="134">
        <f>+'[5]MAR 2024'!$J$28</f>
        <v>936870.24</v>
      </c>
      <c r="H6" s="134">
        <f>+'[5]APR 2024'!$J$28</f>
        <v>857746.56</v>
      </c>
      <c r="I6" s="134">
        <f>+'[5]MAY 2024'!$J$26</f>
        <v>1382562.08</v>
      </c>
      <c r="J6" s="134">
        <f>+'[5]JUN 2024'!$J$26</f>
        <v>940692.64</v>
      </c>
      <c r="K6" s="134">
        <f>+'[5]JUL 2024'!$J$26</f>
        <v>962862.55999999994</v>
      </c>
      <c r="L6" s="134">
        <f>+'[5]AUG 2024'!$J$26</f>
        <v>889472.48</v>
      </c>
      <c r="M6" s="134">
        <f>+'[5]SEP 2024'!$J$26</f>
        <v>822198.24</v>
      </c>
      <c r="N6" s="135">
        <f>SUM(B6:M6)</f>
        <v>11836443.840000002</v>
      </c>
    </row>
    <row r="7" spans="1:14" x14ac:dyDescent="0.2">
      <c r="A7" s="5" t="s">
        <v>1</v>
      </c>
      <c r="B7" s="134">
        <f>+'[6]OCT 2023'!$J$33</f>
        <v>80720.639999999999</v>
      </c>
      <c r="C7" s="134">
        <f>+'[6]NOV 2023'!$J$35</f>
        <v>140125.44</v>
      </c>
      <c r="D7" s="134">
        <f>+'[6]DEC 2023'!$J$34</f>
        <v>119159.03999999999</v>
      </c>
      <c r="E7" s="134">
        <f>+'[6]JAN 2024'!$J$34</f>
        <v>126497.28</v>
      </c>
      <c r="F7" s="134">
        <f>+'[6]FEB 2024'!$J$34</f>
        <v>131040</v>
      </c>
      <c r="G7" s="134">
        <f>+'[6]MAR 2024'!$J$34</f>
        <v>128593.92000000001</v>
      </c>
      <c r="H7" s="134">
        <f>+'[6]APR 2024'!$J$34</f>
        <v>124750.08000000002</v>
      </c>
      <c r="I7" s="134">
        <f>+'[6]MAY 2024'!$J$34</f>
        <v>91203.839999999997</v>
      </c>
      <c r="J7" s="134">
        <f>+'[6]JUN 2024'!$J$34</f>
        <v>70237.440000000002</v>
      </c>
      <c r="K7" s="134">
        <f>+'[6]JUL 2024'!$J$34</f>
        <v>97843.199999999997</v>
      </c>
      <c r="L7" s="134">
        <f>+'[6]AUG 2024'!$J$33</f>
        <v>73382.399999999994</v>
      </c>
      <c r="M7" s="134">
        <f>+'[6]SEP 2024'!$J$34</f>
        <v>69189.119999999995</v>
      </c>
      <c r="N7" s="135">
        <f t="shared" si="0"/>
        <v>1252742.3999999999</v>
      </c>
    </row>
    <row r="8" spans="1:14" x14ac:dyDescent="0.2">
      <c r="A8" s="5"/>
      <c r="B8" s="134"/>
      <c r="C8" s="135"/>
      <c r="D8" s="135"/>
      <c r="E8" s="135"/>
      <c r="F8" s="135"/>
      <c r="G8" s="135"/>
      <c r="H8" s="135"/>
      <c r="I8" s="135"/>
      <c r="J8" s="135"/>
      <c r="K8" s="135"/>
      <c r="L8" s="135"/>
      <c r="M8" s="135"/>
      <c r="N8" s="135"/>
    </row>
    <row r="9" spans="1:14" x14ac:dyDescent="0.2">
      <c r="A9" s="6" t="s">
        <v>5</v>
      </c>
      <c r="B9" s="149">
        <f t="shared" ref="B9:G9" si="1">SUM(B3:B8)</f>
        <v>2185572.9600000004</v>
      </c>
      <c r="C9" s="149">
        <f t="shared" si="1"/>
        <v>2164542.3199999998</v>
      </c>
      <c r="D9" s="148">
        <f t="shared" si="1"/>
        <v>1861994</v>
      </c>
      <c r="E9" s="149">
        <f t="shared" si="1"/>
        <v>2088246.0799999998</v>
      </c>
      <c r="F9" s="148">
        <f t="shared" si="1"/>
        <v>1990549.2</v>
      </c>
      <c r="G9" s="149">
        <f t="shared" si="1"/>
        <v>1879502.3199999998</v>
      </c>
      <c r="H9" s="149">
        <f>SUM(H3:H8)</f>
        <v>1778285.9200000002</v>
      </c>
      <c r="I9" s="148">
        <f>SUM(I3:I8)</f>
        <v>2418471.7599999998</v>
      </c>
      <c r="J9" s="148">
        <f>SUM(J3:J8)</f>
        <v>1584702.24</v>
      </c>
      <c r="K9" s="148">
        <f>SUM(K3:K8)</f>
        <v>1634188.7999999998</v>
      </c>
      <c r="L9" s="148">
        <f>SUM(L3:L8)</f>
        <v>1510034.2399999998</v>
      </c>
      <c r="M9" s="149">
        <f>SUM(M3:M8)</f>
        <v>1315395.3599999999</v>
      </c>
      <c r="N9" s="148">
        <f t="shared" ref="M9:N9" si="2">SUM(N3:N8)</f>
        <v>22411485.200000003</v>
      </c>
    </row>
    <row r="10" spans="1:14" ht="11.1" customHeight="1" x14ac:dyDescent="0.2">
      <c r="A10" s="102"/>
      <c r="B10" s="102"/>
      <c r="C10" s="102"/>
      <c r="D10" s="102"/>
      <c r="E10" s="102"/>
      <c r="F10" s="102"/>
      <c r="G10" s="102"/>
      <c r="H10" s="102"/>
      <c r="I10" s="102"/>
      <c r="J10" s="102"/>
      <c r="K10" s="102"/>
      <c r="L10" s="102"/>
      <c r="M10" s="102"/>
      <c r="N10" s="102"/>
    </row>
    <row r="11" spans="1:14" x14ac:dyDescent="0.2">
      <c r="A11" s="16" t="s">
        <v>6</v>
      </c>
      <c r="B11" s="183" t="s">
        <v>86</v>
      </c>
      <c r="C11" s="183" t="s">
        <v>87</v>
      </c>
      <c r="D11" s="183" t="s">
        <v>88</v>
      </c>
      <c r="E11" s="183" t="s">
        <v>89</v>
      </c>
      <c r="F11" s="183" t="s">
        <v>100</v>
      </c>
      <c r="G11" s="183" t="s">
        <v>90</v>
      </c>
      <c r="H11" s="183" t="s">
        <v>91</v>
      </c>
      <c r="I11" s="183" t="s">
        <v>92</v>
      </c>
      <c r="J11" s="183" t="s">
        <v>93</v>
      </c>
      <c r="K11" s="183" t="s">
        <v>94</v>
      </c>
      <c r="L11" s="183" t="s">
        <v>95</v>
      </c>
      <c r="M11" s="183" t="s">
        <v>96</v>
      </c>
      <c r="N11" s="4" t="s">
        <v>0</v>
      </c>
    </row>
    <row r="12" spans="1:14" x14ac:dyDescent="0.2">
      <c r="A12" s="5" t="s">
        <v>8</v>
      </c>
      <c r="B12" s="40">
        <f t="shared" ref="B12:N12" si="3">B3/B9</f>
        <v>0.12883578135044274</v>
      </c>
      <c r="C12" s="41">
        <f t="shared" si="3"/>
        <v>0.10424348737150126</v>
      </c>
      <c r="D12" s="41">
        <f t="shared" si="3"/>
        <v>0.11029341662755089</v>
      </c>
      <c r="E12" s="41">
        <f t="shared" si="3"/>
        <v>0.11254681249060457</v>
      </c>
      <c r="F12" s="41">
        <f t="shared" si="3"/>
        <v>0.11222370188086785</v>
      </c>
      <c r="G12" s="41">
        <f t="shared" si="3"/>
        <v>0.10886647907941928</v>
      </c>
      <c r="H12" s="41">
        <f>H3/H9</f>
        <v>0.11442956259812256</v>
      </c>
      <c r="I12" s="41">
        <f t="shared" si="3"/>
        <v>0.19296149234341278</v>
      </c>
      <c r="J12" s="41">
        <f t="shared" si="3"/>
        <v>0.16868360077537345</v>
      </c>
      <c r="K12" s="41">
        <f t="shared" si="3"/>
        <v>0.15484536425656573</v>
      </c>
      <c r="L12" s="41">
        <f t="shared" si="3"/>
        <v>0.156636977980049</v>
      </c>
      <c r="M12" s="41">
        <f t="shared" si="3"/>
        <v>0.14727666364886677</v>
      </c>
      <c r="N12" s="41">
        <f t="shared" si="3"/>
        <v>0.13369870908867743</v>
      </c>
    </row>
    <row r="13" spans="1:14" x14ac:dyDescent="0.2">
      <c r="A13" s="5" t="s">
        <v>9</v>
      </c>
      <c r="B13" s="40">
        <f t="shared" ref="B13:N13" si="4">B4/B9</f>
        <v>0.28619387750844055</v>
      </c>
      <c r="C13" s="41">
        <f t="shared" si="4"/>
        <v>0.28719870905550143</v>
      </c>
      <c r="D13" s="41">
        <f t="shared" si="4"/>
        <v>0.28037864783667399</v>
      </c>
      <c r="E13" s="41">
        <f t="shared" si="4"/>
        <v>0.29401040704934545</v>
      </c>
      <c r="F13" s="41">
        <f t="shared" si="4"/>
        <v>0.29896086969365038</v>
      </c>
      <c r="G13" s="41">
        <f>G4/G9</f>
        <v>0.2772090432960998</v>
      </c>
      <c r="H13" s="41">
        <f t="shared" si="4"/>
        <v>0.28689559663161479</v>
      </c>
      <c r="I13" s="41">
        <f t="shared" si="4"/>
        <v>0.15806980520624314</v>
      </c>
      <c r="J13" s="41">
        <f t="shared" si="4"/>
        <v>0.15435581134787821</v>
      </c>
      <c r="K13" s="41">
        <f t="shared" si="4"/>
        <v>0.15716568367131142</v>
      </c>
      <c r="L13" s="41">
        <f t="shared" si="4"/>
        <v>0.16731085514988059</v>
      </c>
      <c r="M13" s="41">
        <f t="shared" si="4"/>
        <v>0.13734310268511213</v>
      </c>
      <c r="N13" s="41">
        <f t="shared" si="4"/>
        <v>0.23766893949536197</v>
      </c>
    </row>
    <row r="14" spans="1:14" x14ac:dyDescent="0.2">
      <c r="A14" s="5" t="s">
        <v>103</v>
      </c>
      <c r="B14" s="40">
        <f t="shared" ref="B14:N14" si="5">B5/B9</f>
        <v>5.4840502785136934E-2</v>
      </c>
      <c r="C14" s="41">
        <f t="shared" si="5"/>
        <v>5.1660251207285249E-2</v>
      </c>
      <c r="D14" s="41">
        <f t="shared" si="5"/>
        <v>4.7105114194782582E-2</v>
      </c>
      <c r="E14" s="41">
        <f t="shared" si="5"/>
        <v>4.0662793917467813E-2</v>
      </c>
      <c r="F14" s="41">
        <f t="shared" si="5"/>
        <v>4.8100574454527423E-2</v>
      </c>
      <c r="G14" s="41">
        <f t="shared" si="5"/>
        <v>4.7038154227976699E-2</v>
      </c>
      <c r="H14" s="41">
        <f t="shared" si="5"/>
        <v>4.6178400827691417E-2</v>
      </c>
      <c r="I14" s="41">
        <f t="shared" si="5"/>
        <v>3.9589695271033475E-2</v>
      </c>
      <c r="J14" s="41">
        <f t="shared" si="5"/>
        <v>3.9029969440820628E-2</v>
      </c>
      <c r="K14" s="41">
        <f t="shared" si="5"/>
        <v>3.8917216909086644E-2</v>
      </c>
      <c r="L14" s="41">
        <f t="shared" si="5"/>
        <v>3.841438721283566E-2</v>
      </c>
      <c r="M14" s="41">
        <f t="shared" si="5"/>
        <v>3.7722863793589793E-2</v>
      </c>
      <c r="N14" s="41">
        <f t="shared" si="5"/>
        <v>4.4593135665993246E-2</v>
      </c>
    </row>
    <row r="15" spans="1:14" x14ac:dyDescent="0.2">
      <c r="A15" s="5" t="s">
        <v>24</v>
      </c>
      <c r="B15" s="40">
        <f t="shared" ref="B15:N15" si="6">B6/B9</f>
        <v>0.49319643852109146</v>
      </c>
      <c r="C15" s="41">
        <f t="shared" si="6"/>
        <v>0.4921608000715828</v>
      </c>
      <c r="D15" s="41">
        <f t="shared" si="6"/>
        <v>0.49822742715604884</v>
      </c>
      <c r="E15" s="41">
        <f t="shared" si="6"/>
        <v>0.49220413716758898</v>
      </c>
      <c r="F15" s="41">
        <f t="shared" si="6"/>
        <v>0.47488377579413765</v>
      </c>
      <c r="G15" s="41">
        <f>G6/G9</f>
        <v>0.49846718997399275</v>
      </c>
      <c r="H15" s="41">
        <f t="shared" si="6"/>
        <v>0.48234457145114212</v>
      </c>
      <c r="I15" s="41">
        <f t="shared" si="6"/>
        <v>0.57166765511456719</v>
      </c>
      <c r="J15" s="41">
        <f t="shared" si="6"/>
        <v>0.59360844974889415</v>
      </c>
      <c r="K15" s="41">
        <f t="shared" si="6"/>
        <v>0.58919909376444146</v>
      </c>
      <c r="L15" s="41">
        <f t="shared" si="6"/>
        <v>0.58904126571328619</v>
      </c>
      <c r="M15" s="41">
        <f t="shared" si="6"/>
        <v>0.62505788373770765</v>
      </c>
      <c r="N15" s="41">
        <f t="shared" si="6"/>
        <v>0.52814187611269958</v>
      </c>
    </row>
    <row r="16" spans="1:14" x14ac:dyDescent="0.2">
      <c r="A16" s="5" t="s">
        <v>1</v>
      </c>
      <c r="B16" s="40">
        <f t="shared" ref="B16:N16" si="7">B7/B9</f>
        <v>3.6933399834888143E-2</v>
      </c>
      <c r="C16" s="41">
        <f t="shared" si="7"/>
        <v>6.4736752294129327E-2</v>
      </c>
      <c r="D16" s="41">
        <f t="shared" si="7"/>
        <v>6.3995394184943669E-2</v>
      </c>
      <c r="E16" s="41">
        <f t="shared" si="7"/>
        <v>6.0575849374993204E-2</v>
      </c>
      <c r="F16" s="41">
        <f t="shared" si="7"/>
        <v>6.5831078176816729E-2</v>
      </c>
      <c r="G16" s="41">
        <f t="shared" si="7"/>
        <v>6.841913342251156E-2</v>
      </c>
      <c r="H16" s="41">
        <f t="shared" si="7"/>
        <v>7.0151868491429098E-2</v>
      </c>
      <c r="I16" s="41">
        <f t="shared" si="7"/>
        <v>3.7711352064743568E-2</v>
      </c>
      <c r="J16" s="41">
        <f t="shared" si="7"/>
        <v>4.4322168687033599E-2</v>
      </c>
      <c r="K16" s="41">
        <f t="shared" si="7"/>
        <v>5.9872641398594828E-2</v>
      </c>
      <c r="L16" s="41">
        <f t="shared" si="7"/>
        <v>4.8596513943948719E-2</v>
      </c>
      <c r="M16" s="41">
        <f t="shared" si="7"/>
        <v>5.2599486134723789E-2</v>
      </c>
      <c r="N16" s="41">
        <f t="shared" si="7"/>
        <v>5.5897339637267757E-2</v>
      </c>
    </row>
    <row r="17" spans="1:14" x14ac:dyDescent="0.2">
      <c r="A17" s="5"/>
      <c r="B17" s="40"/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34"/>
      <c r="N17" s="178"/>
    </row>
    <row r="18" spans="1:14" ht="10.8" thickBot="1" x14ac:dyDescent="0.25">
      <c r="A18" s="12" t="s">
        <v>12</v>
      </c>
      <c r="B18" s="175">
        <f t="shared" ref="B18" si="8">SUM(B12:B17)</f>
        <v>0.99999999999999989</v>
      </c>
      <c r="C18" s="175">
        <f t="shared" ref="C18:H18" si="9">SUM(C12:C17)</f>
        <v>1</v>
      </c>
      <c r="D18" s="175">
        <f t="shared" si="9"/>
        <v>1</v>
      </c>
      <c r="E18" s="175">
        <f t="shared" si="9"/>
        <v>0.99999999999999989</v>
      </c>
      <c r="F18" s="175">
        <f t="shared" si="9"/>
        <v>1</v>
      </c>
      <c r="G18" s="175">
        <f t="shared" si="9"/>
        <v>1</v>
      </c>
      <c r="H18" s="175">
        <f t="shared" si="9"/>
        <v>1</v>
      </c>
      <c r="I18" s="175">
        <f>SUM(I12:I17)</f>
        <v>1.0000000000000002</v>
      </c>
      <c r="J18" s="175">
        <f>SUM(J12:J17)</f>
        <v>1</v>
      </c>
      <c r="K18" s="175">
        <f>SUM(K12:K17)</f>
        <v>1</v>
      </c>
      <c r="L18" s="175">
        <f>SUM(L12:L17)</f>
        <v>1.0000000000000002</v>
      </c>
      <c r="M18" s="175">
        <f>SUM(M12:M17)</f>
        <v>1.0000000000000002</v>
      </c>
      <c r="N18" s="175">
        <f t="shared" ref="M18:N18" si="10">SUM(N12:N17)</f>
        <v>1</v>
      </c>
    </row>
    <row r="19" spans="1:14" ht="2.25" customHeight="1" x14ac:dyDescent="0.2"/>
    <row r="20" spans="1:14" ht="11.7" customHeight="1" x14ac:dyDescent="0.2">
      <c r="A20" s="102"/>
      <c r="B20" s="102"/>
      <c r="C20" s="102"/>
      <c r="D20" s="102"/>
      <c r="E20" s="102"/>
      <c r="F20" s="102"/>
      <c r="G20" s="102"/>
      <c r="H20" s="102"/>
      <c r="I20" s="102"/>
      <c r="J20" s="102"/>
      <c r="K20" s="102"/>
      <c r="L20" s="102"/>
      <c r="M20" s="102"/>
      <c r="N20" s="102"/>
    </row>
    <row r="21" spans="1:14" x14ac:dyDescent="0.2">
      <c r="A21" s="16" t="s">
        <v>19</v>
      </c>
      <c r="B21" s="183" t="s">
        <v>86</v>
      </c>
      <c r="C21" s="183" t="s">
        <v>87</v>
      </c>
      <c r="D21" s="183" t="s">
        <v>88</v>
      </c>
      <c r="E21" s="183" t="s">
        <v>89</v>
      </c>
      <c r="F21" s="183" t="s">
        <v>97</v>
      </c>
      <c r="G21" s="183" t="s">
        <v>90</v>
      </c>
      <c r="H21" s="183" t="s">
        <v>91</v>
      </c>
      <c r="I21" s="183" t="s">
        <v>92</v>
      </c>
      <c r="J21" s="183" t="s">
        <v>104</v>
      </c>
      <c r="K21" s="183" t="s">
        <v>94</v>
      </c>
      <c r="L21" s="183" t="s">
        <v>95</v>
      </c>
      <c r="M21" s="183" t="s">
        <v>96</v>
      </c>
      <c r="N21" s="4" t="s">
        <v>0</v>
      </c>
    </row>
    <row r="22" spans="1:14" x14ac:dyDescent="0.2">
      <c r="A22" s="5" t="s">
        <v>8</v>
      </c>
      <c r="B22" s="7">
        <f>+'[1]Oct 2023'!$I$47</f>
        <v>748</v>
      </c>
      <c r="C22" s="7">
        <f>+'[1]Nov 2023'!$I$38</f>
        <v>599</v>
      </c>
      <c r="D22" s="7">
        <f>+'[1]Dec 2023'!$I$38</f>
        <v>539</v>
      </c>
      <c r="E22" s="7">
        <f>+'[1]Jan 2024'!$I$38</f>
        <v>624</v>
      </c>
      <c r="F22" s="7">
        <f>+'[1]Feb 2024'!$I$38</f>
        <v>593</v>
      </c>
      <c r="G22" s="7">
        <f>+'[1]Mar 2024'!$I$38</f>
        <v>543</v>
      </c>
      <c r="H22" s="7">
        <f>+'[1]Apr 2024'!$I$38</f>
        <v>538</v>
      </c>
      <c r="I22" s="7">
        <f>+'[1]May 2024'!$I$40</f>
        <v>1147</v>
      </c>
      <c r="J22" s="7">
        <f>+'[1]Jun 2024'!$I$40</f>
        <v>698</v>
      </c>
      <c r="K22" s="7">
        <f>+'[1]Jul 2024'!$I$40</f>
        <v>664</v>
      </c>
      <c r="L22" s="7">
        <f>+'[1]Aug 2024'!$I$40</f>
        <v>630</v>
      </c>
      <c r="M22" s="7">
        <f>+'[1]Sep 2024'!$I$40</f>
        <v>512</v>
      </c>
      <c r="N22" s="7">
        <f t="shared" ref="N22:N26" si="11">SUM(B22:M22)</f>
        <v>7835</v>
      </c>
    </row>
    <row r="23" spans="1:14" x14ac:dyDescent="0.2">
      <c r="A23" s="5" t="s">
        <v>9</v>
      </c>
      <c r="B23" s="7">
        <f>+'[2]Oct 2023'!$I$30</f>
        <v>1785</v>
      </c>
      <c r="C23" s="7">
        <f>+'[2]Nov 2023'!$I$26</f>
        <v>1768</v>
      </c>
      <c r="D23" s="7">
        <f>+'[2]Dec 2023'!$I$26</f>
        <v>1482</v>
      </c>
      <c r="E23" s="7">
        <f>+'[2]Jan 2024'!$I$26</f>
        <v>1752</v>
      </c>
      <c r="F23" s="7">
        <f>+'[2]Feb 2024'!$I$26</f>
        <v>1701</v>
      </c>
      <c r="G23" s="7">
        <f>+'[2]Mar 2024'!$I$26</f>
        <v>1488</v>
      </c>
      <c r="H23" s="7">
        <f>+'[2]Apr 2024'!$I$26</f>
        <v>1443</v>
      </c>
      <c r="I23" s="7">
        <f>+'[2]May 2024'!$I$26</f>
        <v>1090</v>
      </c>
      <c r="J23" s="7">
        <f>+'[2]Jun 2024'!$I$27</f>
        <v>692</v>
      </c>
      <c r="K23" s="7">
        <f>+'[2]Jul 2024'!$I$27</f>
        <v>727</v>
      </c>
      <c r="L23" s="7">
        <f>+'[2]Aug 2024'!$I$27</f>
        <v>723</v>
      </c>
      <c r="M23" s="7">
        <f>+'[2]Sep 2024'!$I$27</f>
        <v>514</v>
      </c>
      <c r="N23" s="7">
        <f t="shared" si="11"/>
        <v>15165</v>
      </c>
    </row>
    <row r="24" spans="1:14" x14ac:dyDescent="0.2">
      <c r="A24" s="5" t="s">
        <v>103</v>
      </c>
      <c r="B24" s="7">
        <f>+'[3]OCT 2023'!$I$35</f>
        <v>341</v>
      </c>
      <c r="C24" s="7">
        <f>+'[3]NOV 2023'!$I$35</f>
        <v>318</v>
      </c>
      <c r="D24" s="7">
        <f>+'[3]DEC 2023'!$I$35</f>
        <v>251</v>
      </c>
      <c r="E24" s="7">
        <f>+'[3]JAN 2024'!$I$35</f>
        <v>243</v>
      </c>
      <c r="F24" s="7">
        <f>+'[3]FEB 2024'!$I$35</f>
        <v>270</v>
      </c>
      <c r="G24" s="7">
        <f>+'[3]MAR 2024'!$I$35</f>
        <v>253</v>
      </c>
      <c r="H24" s="7">
        <f>+'[4]APR 2024'!$I$35</f>
        <v>235</v>
      </c>
      <c r="I24" s="7">
        <f>+'[4]MAY 2024'!$I$36</f>
        <v>272</v>
      </c>
      <c r="J24" s="7">
        <f>+'[4]JUN 2024'!$I$36</f>
        <v>177</v>
      </c>
      <c r="K24" s="7">
        <f>+'[4]JUL 2024'!$I$36</f>
        <v>182</v>
      </c>
      <c r="L24" s="7">
        <f>+'[4]AUG 2024'!$I$36</f>
        <v>166</v>
      </c>
      <c r="M24" s="7">
        <f>+'[4]SEP 2024'!$I$36</f>
        <v>140</v>
      </c>
      <c r="N24" s="7">
        <f>SUM(B24:M24)</f>
        <v>2848</v>
      </c>
    </row>
    <row r="25" spans="1:14" x14ac:dyDescent="0.2">
      <c r="A25" s="5" t="s">
        <v>24</v>
      </c>
      <c r="B25" s="7">
        <f>+'[5]OCT 2023'!$I$29</f>
        <v>2808</v>
      </c>
      <c r="C25" s="7">
        <f>+'[5]NOV 2023'!$I$28</f>
        <v>2781</v>
      </c>
      <c r="D25" s="7">
        <f>+'[5]DEC 2023'!$I$28</f>
        <v>2419</v>
      </c>
      <c r="E25" s="7">
        <f>+'[5]JAN 2024'!$I$28</f>
        <v>2684</v>
      </c>
      <c r="F25" s="7">
        <f>+'[5]FEB 2024'!$I$28</f>
        <v>2469</v>
      </c>
      <c r="G25" s="7">
        <f>+'[5]MAR 2024'!$I$28</f>
        <v>2447</v>
      </c>
      <c r="H25" s="7">
        <f>+'[5]APR 2024'!$I$28</f>
        <v>2235</v>
      </c>
      <c r="I25" s="7">
        <f>+'[5]MAY 2024'!$I$26</f>
        <v>3609</v>
      </c>
      <c r="J25" s="7">
        <f>+'[5]JUN 2024'!$I$26</f>
        <v>2451</v>
      </c>
      <c r="K25" s="7">
        <f>+'[5]JUL 2024'!$I$26</f>
        <v>2515</v>
      </c>
      <c r="L25" s="7">
        <f>+'[5]AUG 2024'!$I$26</f>
        <v>2326</v>
      </c>
      <c r="M25" s="7">
        <f>+'[5]SEP 2024'!$I$26</f>
        <v>2147</v>
      </c>
      <c r="N25" s="7">
        <f t="shared" si="11"/>
        <v>30891</v>
      </c>
    </row>
    <row r="26" spans="1:14" x14ac:dyDescent="0.2">
      <c r="A26" s="5" t="s">
        <v>1</v>
      </c>
      <c r="B26" s="7">
        <f>+'[6]OCT 2023'!$I$33</f>
        <v>231</v>
      </c>
      <c r="C26" s="7">
        <f>+'[6]NOV 2023'!$I$35</f>
        <v>397</v>
      </c>
      <c r="D26" s="7">
        <f>+'[6]DEC 2023'!$I$34</f>
        <v>336</v>
      </c>
      <c r="E26" s="7">
        <f>+'[6]JAN 2024'!$I$34</f>
        <v>358</v>
      </c>
      <c r="F26" s="7">
        <f>+'[6]FEB 2024'!$I$34</f>
        <v>375</v>
      </c>
      <c r="G26" s="7">
        <f>+'[6]MAR 2024'!$I$34</f>
        <v>366</v>
      </c>
      <c r="H26" s="7">
        <f>+'[6]APR 2024'!$I$34</f>
        <v>356</v>
      </c>
      <c r="I26" s="7">
        <f>+'[6]MAY 2024'!$I$34</f>
        <v>261</v>
      </c>
      <c r="J26" s="7">
        <f>+'[6]JUN 2024'!$I$34</f>
        <v>201</v>
      </c>
      <c r="K26" s="7">
        <f>+'[6]JUL 2024'!$I$34</f>
        <v>277</v>
      </c>
      <c r="L26" s="7">
        <f>+'[6]AUG 2024'!$I$33</f>
        <v>208</v>
      </c>
      <c r="M26" s="7">
        <f>+'[6]SEP 2024'!$I$34</f>
        <v>198</v>
      </c>
      <c r="N26" s="7">
        <f t="shared" si="11"/>
        <v>3564</v>
      </c>
    </row>
    <row r="27" spans="1:14" x14ac:dyDescent="0.2">
      <c r="A27" s="5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</row>
    <row r="28" spans="1:14" x14ac:dyDescent="0.2">
      <c r="A28" s="6" t="s">
        <v>11</v>
      </c>
      <c r="B28" s="150">
        <f t="shared" ref="B28:G28" si="12">SUM(B22:B27)</f>
        <v>5913</v>
      </c>
      <c r="C28" s="150">
        <f t="shared" si="12"/>
        <v>5863</v>
      </c>
      <c r="D28" s="150">
        <f t="shared" si="12"/>
        <v>5027</v>
      </c>
      <c r="E28" s="150">
        <f t="shared" si="12"/>
        <v>5661</v>
      </c>
      <c r="F28" s="150">
        <f t="shared" si="12"/>
        <v>5408</v>
      </c>
      <c r="G28" s="150">
        <f t="shared" si="12"/>
        <v>5097</v>
      </c>
      <c r="H28" s="150">
        <f>SUM(H22:H27)</f>
        <v>4807</v>
      </c>
      <c r="I28" s="150">
        <f>SUM(I22:I27)</f>
        <v>6379</v>
      </c>
      <c r="J28" s="150">
        <f>SUM(J22:J27)</f>
        <v>4219</v>
      </c>
      <c r="K28" s="150">
        <f>SUM(K22:K27)</f>
        <v>4365</v>
      </c>
      <c r="L28" s="150">
        <f>SUM(L22:L27)</f>
        <v>4053</v>
      </c>
      <c r="M28" s="150">
        <f>SUM(M22:M27)</f>
        <v>3511</v>
      </c>
      <c r="N28" s="150">
        <f t="shared" ref="M28:N28" si="13">SUM(N22:N27)</f>
        <v>60303</v>
      </c>
    </row>
    <row r="29" spans="1:14" ht="14.1" customHeight="1" x14ac:dyDescent="0.2">
      <c r="A29" s="103"/>
      <c r="B29" s="103"/>
      <c r="C29" s="103"/>
      <c r="D29" s="103"/>
      <c r="E29" s="103"/>
      <c r="F29" s="103"/>
      <c r="G29" s="103"/>
      <c r="H29" s="103"/>
      <c r="I29" s="103"/>
      <c r="J29" s="103"/>
      <c r="K29" s="103"/>
      <c r="L29" s="103"/>
      <c r="M29" s="103"/>
      <c r="N29" s="103"/>
    </row>
    <row r="30" spans="1:14" x14ac:dyDescent="0.2">
      <c r="A30" s="16" t="s">
        <v>20</v>
      </c>
      <c r="B30" s="183" t="s">
        <v>86</v>
      </c>
      <c r="C30" s="183" t="s">
        <v>87</v>
      </c>
      <c r="D30" s="183" t="s">
        <v>88</v>
      </c>
      <c r="E30" s="183" t="s">
        <v>89</v>
      </c>
      <c r="F30" s="183" t="s">
        <v>97</v>
      </c>
      <c r="G30" s="183" t="s">
        <v>90</v>
      </c>
      <c r="H30" s="183" t="s">
        <v>91</v>
      </c>
      <c r="I30" s="183" t="s">
        <v>92</v>
      </c>
      <c r="J30" s="183" t="s">
        <v>93</v>
      </c>
      <c r="K30" s="183" t="s">
        <v>94</v>
      </c>
      <c r="L30" s="183" t="s">
        <v>95</v>
      </c>
      <c r="M30" s="183" t="s">
        <v>96</v>
      </c>
      <c r="N30" s="4" t="s">
        <v>0</v>
      </c>
    </row>
    <row r="31" spans="1:14" x14ac:dyDescent="0.2">
      <c r="A31" s="5" t="s">
        <v>8</v>
      </c>
      <c r="B31" s="41">
        <f t="shared" ref="B31:N31" si="14">B22/B28</f>
        <v>0.12650093015389818</v>
      </c>
      <c r="C31" s="41">
        <f t="shared" si="14"/>
        <v>0.10216612655637046</v>
      </c>
      <c r="D31" s="41">
        <f t="shared" si="14"/>
        <v>0.10722100656455143</v>
      </c>
      <c r="E31" s="41">
        <f t="shared" si="14"/>
        <v>0.11022787493375728</v>
      </c>
      <c r="F31" s="41">
        <f t="shared" si="14"/>
        <v>0.10965236686390532</v>
      </c>
      <c r="G31" s="41">
        <f t="shared" si="14"/>
        <v>0.10653325485579752</v>
      </c>
      <c r="H31" s="41">
        <f t="shared" si="14"/>
        <v>0.11192011649677554</v>
      </c>
      <c r="I31" s="41">
        <f t="shared" si="14"/>
        <v>0.17980874745257877</v>
      </c>
      <c r="J31" s="41">
        <f t="shared" si="14"/>
        <v>0.16544204787864422</v>
      </c>
      <c r="K31" s="41">
        <f t="shared" si="14"/>
        <v>0.15211912943871705</v>
      </c>
      <c r="L31" s="41">
        <f t="shared" si="14"/>
        <v>0.15544041450777202</v>
      </c>
      <c r="M31" s="41">
        <f t="shared" si="14"/>
        <v>0.14582739960125321</v>
      </c>
      <c r="N31" s="41">
        <f t="shared" si="14"/>
        <v>0.12992720096844271</v>
      </c>
    </row>
    <row r="32" spans="1:14" x14ac:dyDescent="0.2">
      <c r="A32" s="5" t="s">
        <v>9</v>
      </c>
      <c r="B32" s="41">
        <f t="shared" ref="B32:N32" si="15">B23/B28</f>
        <v>0.30187721968543885</v>
      </c>
      <c r="C32" s="41">
        <f t="shared" si="15"/>
        <v>0.30155210643015523</v>
      </c>
      <c r="D32" s="41">
        <f t="shared" si="15"/>
        <v>0.29480803660234733</v>
      </c>
      <c r="E32" s="41">
        <f t="shared" si="15"/>
        <v>0.30948595654478006</v>
      </c>
      <c r="F32" s="41">
        <f t="shared" si="15"/>
        <v>0.31453402366863903</v>
      </c>
      <c r="G32" s="41">
        <f t="shared" si="15"/>
        <v>0.29193643319599766</v>
      </c>
      <c r="H32" s="41">
        <f t="shared" si="15"/>
        <v>0.30018722696068234</v>
      </c>
      <c r="I32" s="41">
        <f t="shared" si="15"/>
        <v>0.17087317761404608</v>
      </c>
      <c r="J32" s="41">
        <f t="shared" si="15"/>
        <v>0.16401990993126334</v>
      </c>
      <c r="K32" s="41">
        <f t="shared" si="15"/>
        <v>0.16655211912943871</v>
      </c>
      <c r="L32" s="41">
        <f>L23/L28</f>
        <v>0.17838638045891933</v>
      </c>
      <c r="M32" s="41">
        <f t="shared" si="15"/>
        <v>0.1463970378809456</v>
      </c>
      <c r="N32" s="41">
        <f t="shared" si="15"/>
        <v>0.25148002586935975</v>
      </c>
    </row>
    <row r="33" spans="1:14" x14ac:dyDescent="0.2">
      <c r="A33" s="5" t="s">
        <v>103</v>
      </c>
      <c r="B33" s="41">
        <f t="shared" ref="B33:N33" si="16">B24/B28</f>
        <v>5.7669541687806525E-2</v>
      </c>
      <c r="C33" s="41">
        <f t="shared" si="16"/>
        <v>5.4238444482346923E-2</v>
      </c>
      <c r="D33" s="41">
        <f t="shared" si="16"/>
        <v>4.9930375969763276E-2</v>
      </c>
      <c r="E33" s="41">
        <f t="shared" si="16"/>
        <v>4.2925278219395867E-2</v>
      </c>
      <c r="F33" s="41">
        <f t="shared" si="16"/>
        <v>4.9926035502958578E-2</v>
      </c>
      <c r="G33" s="41">
        <f t="shared" si="16"/>
        <v>4.9637041396900138E-2</v>
      </c>
      <c r="H33" s="41">
        <f t="shared" si="16"/>
        <v>4.8887039733721653E-2</v>
      </c>
      <c r="I33" s="41">
        <f t="shared" si="16"/>
        <v>4.2639912211945449E-2</v>
      </c>
      <c r="J33" s="41">
        <f t="shared" si="16"/>
        <v>4.1953069447736434E-2</v>
      </c>
      <c r="K33" s="41">
        <f t="shared" si="16"/>
        <v>4.1695303550973652E-2</v>
      </c>
      <c r="L33" s="41">
        <f t="shared" si="16"/>
        <v>4.0957315568714535E-2</v>
      </c>
      <c r="M33" s="41">
        <f t="shared" si="16"/>
        <v>3.9874679578467673E-2</v>
      </c>
      <c r="N33" s="41">
        <f t="shared" si="16"/>
        <v>4.7228164436263535E-2</v>
      </c>
    </row>
    <row r="34" spans="1:14" x14ac:dyDescent="0.2">
      <c r="A34" s="5" t="s">
        <v>24</v>
      </c>
      <c r="B34" s="41">
        <f t="shared" ref="B34:N34" si="17">B25/B28</f>
        <v>0.47488584474885842</v>
      </c>
      <c r="C34" s="41">
        <f t="shared" si="17"/>
        <v>0.47433054750127923</v>
      </c>
      <c r="D34" s="41">
        <f t="shared" si="17"/>
        <v>0.48120151183608512</v>
      </c>
      <c r="E34" s="41">
        <f t="shared" si="17"/>
        <v>0.47412118000353293</v>
      </c>
      <c r="F34" s="41">
        <f t="shared" si="17"/>
        <v>0.45654585798816566</v>
      </c>
      <c r="G34" s="41">
        <f t="shared" si="17"/>
        <v>0.48008632528938594</v>
      </c>
      <c r="H34" s="41">
        <f t="shared" si="17"/>
        <v>0.46494695236114003</v>
      </c>
      <c r="I34" s="41">
        <f t="shared" si="17"/>
        <v>0.56576265872393794</v>
      </c>
      <c r="J34" s="41">
        <f t="shared" si="17"/>
        <v>0.58094335150509602</v>
      </c>
      <c r="K34" s="41">
        <f t="shared" si="17"/>
        <v>0.57617411225658643</v>
      </c>
      <c r="L34" s="41">
        <f t="shared" si="17"/>
        <v>0.57389587959536148</v>
      </c>
      <c r="M34" s="41">
        <f t="shared" si="17"/>
        <v>0.61150669324978635</v>
      </c>
      <c r="N34" s="41">
        <f t="shared" si="17"/>
        <v>0.51226307148898065</v>
      </c>
    </row>
    <row r="35" spans="1:14" x14ac:dyDescent="0.2">
      <c r="A35" s="5" t="s">
        <v>1</v>
      </c>
      <c r="B35" s="41">
        <f t="shared" ref="B35:N35" si="18">B26/B28</f>
        <v>3.9066463723997968E-2</v>
      </c>
      <c r="C35" s="41">
        <f t="shared" si="18"/>
        <v>6.7712775029848196E-2</v>
      </c>
      <c r="D35" s="41">
        <f t="shared" si="18"/>
        <v>6.683906902725284E-2</v>
      </c>
      <c r="E35" s="41">
        <f t="shared" si="18"/>
        <v>6.3239710298533827E-2</v>
      </c>
      <c r="F35" s="41">
        <f t="shared" si="18"/>
        <v>6.9341715976331361E-2</v>
      </c>
      <c r="G35" s="41">
        <f t="shared" si="18"/>
        <v>7.1806945261918775E-2</v>
      </c>
      <c r="H35" s="41">
        <f>H26/H28</f>
        <v>7.4058664447680472E-2</v>
      </c>
      <c r="I35" s="41">
        <f t="shared" si="18"/>
        <v>4.0915503997491769E-2</v>
      </c>
      <c r="J35" s="41">
        <f t="shared" si="18"/>
        <v>4.7641621237260012E-2</v>
      </c>
      <c r="K35" s="41">
        <f t="shared" si="18"/>
        <v>6.3459335624284074E-2</v>
      </c>
      <c r="L35" s="41">
        <f>L26/L28</f>
        <v>5.1320009869232665E-2</v>
      </c>
      <c r="M35" s="41">
        <f t="shared" si="18"/>
        <v>5.6394189689547139E-2</v>
      </c>
      <c r="N35" s="41">
        <f t="shared" si="18"/>
        <v>5.9101537236953383E-2</v>
      </c>
    </row>
    <row r="36" spans="1:14" x14ac:dyDescent="0.2">
      <c r="A36" s="5"/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34"/>
      <c r="N36" s="41"/>
    </row>
    <row r="37" spans="1:14" x14ac:dyDescent="0.2">
      <c r="A37" s="10" t="s">
        <v>12</v>
      </c>
      <c r="B37" s="177">
        <f t="shared" ref="B37:G37" si="19">SUM(B31:B36)</f>
        <v>1</v>
      </c>
      <c r="C37" s="177">
        <f>SUM(C31:C36)</f>
        <v>1.0000000000000002</v>
      </c>
      <c r="D37" s="177">
        <f t="shared" si="19"/>
        <v>1</v>
      </c>
      <c r="E37" s="177">
        <f t="shared" si="19"/>
        <v>1</v>
      </c>
      <c r="F37" s="177">
        <f t="shared" si="19"/>
        <v>0.99999999999999989</v>
      </c>
      <c r="G37" s="177">
        <f t="shared" si="19"/>
        <v>1</v>
      </c>
      <c r="H37" s="177">
        <f>SUM(H31:H36)</f>
        <v>1</v>
      </c>
      <c r="I37" s="177">
        <f>SUM(I31:I36)</f>
        <v>1</v>
      </c>
      <c r="J37" s="177">
        <f>SUM(J31:J36)</f>
        <v>1</v>
      </c>
      <c r="K37" s="177">
        <f>SUM(K31:K36)</f>
        <v>1</v>
      </c>
      <c r="L37" s="177">
        <f>SUM(L31:L36)</f>
        <v>1</v>
      </c>
      <c r="M37" s="177">
        <f>SUM(M31:M36)</f>
        <v>1</v>
      </c>
      <c r="N37" s="177">
        <f t="shared" ref="M37:N37" si="20">SUM(N31:N36)</f>
        <v>1</v>
      </c>
    </row>
    <row r="38" spans="1:14" ht="12.6" customHeight="1" x14ac:dyDescent="0.2">
      <c r="A38" s="103"/>
      <c r="B38" s="103"/>
      <c r="C38" s="103"/>
      <c r="D38" s="103"/>
      <c r="E38" s="103"/>
      <c r="F38" s="103"/>
      <c r="G38" s="103"/>
      <c r="H38" s="103"/>
      <c r="I38" s="103"/>
      <c r="J38" s="103"/>
      <c r="K38" s="103"/>
      <c r="L38" s="103"/>
      <c r="M38" s="103"/>
      <c r="N38" s="103"/>
    </row>
    <row r="39" spans="1:14" x14ac:dyDescent="0.2">
      <c r="A39" s="16" t="s">
        <v>10</v>
      </c>
      <c r="B39" s="183" t="s">
        <v>86</v>
      </c>
      <c r="C39" s="183" t="s">
        <v>87</v>
      </c>
      <c r="D39" s="183" t="s">
        <v>88</v>
      </c>
      <c r="E39" s="183" t="s">
        <v>89</v>
      </c>
      <c r="F39" s="183" t="s">
        <v>97</v>
      </c>
      <c r="G39" s="183" t="s">
        <v>90</v>
      </c>
      <c r="H39" s="183" t="s">
        <v>91</v>
      </c>
      <c r="I39" s="183" t="s">
        <v>92</v>
      </c>
      <c r="J39" s="183" t="s">
        <v>93</v>
      </c>
      <c r="K39" s="183" t="s">
        <v>94</v>
      </c>
      <c r="L39" s="183" t="s">
        <v>95</v>
      </c>
      <c r="M39" s="183" t="s">
        <v>96</v>
      </c>
      <c r="N39" s="4" t="s">
        <v>0</v>
      </c>
    </row>
    <row r="40" spans="1:14" x14ac:dyDescent="0.2">
      <c r="A40" s="5" t="s">
        <v>8</v>
      </c>
      <c r="B40" s="161">
        <f t="shared" ref="B40:N40" si="21">B3/B22</f>
        <v>376.44385026737967</v>
      </c>
      <c r="C40" s="162">
        <f t="shared" si="21"/>
        <v>376.69355592654426</v>
      </c>
      <c r="D40" s="162">
        <f t="shared" si="21"/>
        <v>381.01239332096475</v>
      </c>
      <c r="E40" s="162">
        <f t="shared" si="21"/>
        <v>376.64333333333332</v>
      </c>
      <c r="F40" s="162">
        <f t="shared" si="21"/>
        <v>376.70623946037097</v>
      </c>
      <c r="G40" s="162">
        <f t="shared" si="21"/>
        <v>376.82283609576427</v>
      </c>
      <c r="H40" s="162">
        <f t="shared" si="21"/>
        <v>378.23137546468399</v>
      </c>
      <c r="I40" s="162">
        <f>I3/I22</f>
        <v>406.86305143853531</v>
      </c>
      <c r="J40" s="162">
        <f t="shared" si="21"/>
        <v>382.97031518624647</v>
      </c>
      <c r="K40" s="162">
        <f t="shared" si="21"/>
        <v>381.09421686746987</v>
      </c>
      <c r="L40" s="162">
        <f t="shared" si="21"/>
        <v>375.44</v>
      </c>
      <c r="M40" s="162">
        <f t="shared" si="21"/>
        <v>378.37312500000002</v>
      </c>
      <c r="N40" s="162">
        <f t="shared" si="21"/>
        <v>382.43607402680283</v>
      </c>
    </row>
    <row r="41" spans="1:14" x14ac:dyDescent="0.2">
      <c r="A41" s="5" t="s">
        <v>9</v>
      </c>
      <c r="B41" s="161">
        <f t="shared" ref="B41:N41" si="22">B4/B23</f>
        <v>350.41882352941172</v>
      </c>
      <c r="C41" s="162">
        <f t="shared" si="22"/>
        <v>351.61411764705883</v>
      </c>
      <c r="D41" s="162">
        <f t="shared" si="22"/>
        <v>352.26947368421054</v>
      </c>
      <c r="E41" s="162">
        <f t="shared" si="22"/>
        <v>350.43726027397258</v>
      </c>
      <c r="F41" s="162">
        <f t="shared" si="22"/>
        <v>349.85086419753083</v>
      </c>
      <c r="G41" s="162">
        <f t="shared" si="22"/>
        <v>350.14451612903224</v>
      </c>
      <c r="H41" s="162">
        <f>H4/H23</f>
        <v>353.55675675675678</v>
      </c>
      <c r="I41" s="162">
        <f>I4/I23</f>
        <v>350.72234862385318</v>
      </c>
      <c r="J41" s="162">
        <f t="shared" si="22"/>
        <v>353.47976878612718</v>
      </c>
      <c r="K41" s="162">
        <f t="shared" si="22"/>
        <v>353.28528198074275</v>
      </c>
      <c r="L41" s="162">
        <f t="shared" si="22"/>
        <v>349.44</v>
      </c>
      <c r="M41" s="162">
        <f t="shared" si="22"/>
        <v>351.47953307392999</v>
      </c>
      <c r="N41" s="162">
        <f t="shared" si="22"/>
        <v>351.23731750741848</v>
      </c>
    </row>
    <row r="42" spans="1:14" x14ac:dyDescent="0.2">
      <c r="A42" s="5" t="s">
        <v>103</v>
      </c>
      <c r="B42" s="161">
        <f>B5/B24</f>
        <v>351.48950146627567</v>
      </c>
      <c r="C42" s="162">
        <f t="shared" ref="C42:N42" si="23">C5/C24</f>
        <v>351.63773584905664</v>
      </c>
      <c r="D42" s="162">
        <f t="shared" si="23"/>
        <v>349.44</v>
      </c>
      <c r="E42" s="162">
        <f t="shared" si="23"/>
        <v>349.44</v>
      </c>
      <c r="F42" s="162">
        <f t="shared" si="23"/>
        <v>354.61688888888887</v>
      </c>
      <c r="G42" s="162">
        <f t="shared" si="23"/>
        <v>349.44000000000005</v>
      </c>
      <c r="H42" s="162">
        <f t="shared" si="23"/>
        <v>349.44</v>
      </c>
      <c r="I42" s="162">
        <f t="shared" si="23"/>
        <v>352.00941176470587</v>
      </c>
      <c r="J42" s="162">
        <f t="shared" si="23"/>
        <v>349.44</v>
      </c>
      <c r="K42" s="162">
        <f t="shared" si="23"/>
        <v>349.44</v>
      </c>
      <c r="L42" s="162">
        <f t="shared" si="23"/>
        <v>349.44</v>
      </c>
      <c r="M42" s="162">
        <f t="shared" si="23"/>
        <v>354.43200000000002</v>
      </c>
      <c r="N42" s="162">
        <f t="shared" si="23"/>
        <v>350.91235955056175</v>
      </c>
    </row>
    <row r="43" spans="1:14" x14ac:dyDescent="0.2">
      <c r="A43" s="5" t="s">
        <v>24</v>
      </c>
      <c r="B43" s="161">
        <f t="shared" ref="B43:N43" si="24">B6/B25</f>
        <v>383.8735042735043</v>
      </c>
      <c r="C43" s="162">
        <f t="shared" si="24"/>
        <v>383.06468176914774</v>
      </c>
      <c r="D43" s="162">
        <f t="shared" si="24"/>
        <v>383.50412567176517</v>
      </c>
      <c r="E43" s="162">
        <f t="shared" si="24"/>
        <v>382.9520715350223</v>
      </c>
      <c r="F43" s="162">
        <f t="shared" si="24"/>
        <v>382.85926285945726</v>
      </c>
      <c r="G43" s="162">
        <f t="shared" si="24"/>
        <v>382.86483040457705</v>
      </c>
      <c r="H43" s="162">
        <f t="shared" si="24"/>
        <v>383.77922147651009</v>
      </c>
      <c r="I43" s="162">
        <f t="shared" si="24"/>
        <v>383.08730396231647</v>
      </c>
      <c r="J43" s="162">
        <f t="shared" si="24"/>
        <v>383.79952672378624</v>
      </c>
      <c r="K43" s="162">
        <f t="shared" si="24"/>
        <v>382.8479363817097</v>
      </c>
      <c r="L43" s="162">
        <f t="shared" si="24"/>
        <v>382.40433361994837</v>
      </c>
      <c r="M43" s="162">
        <f t="shared" si="24"/>
        <v>382.95213786679085</v>
      </c>
      <c r="N43" s="162">
        <f t="shared" si="24"/>
        <v>383.16803729241531</v>
      </c>
    </row>
    <row r="44" spans="1:14" x14ac:dyDescent="0.2">
      <c r="A44" s="5" t="s">
        <v>1</v>
      </c>
      <c r="B44" s="161">
        <f t="shared" ref="B44:N44" si="25">B7/B26</f>
        <v>349.44</v>
      </c>
      <c r="C44" s="162">
        <f t="shared" si="25"/>
        <v>352.96080604534006</v>
      </c>
      <c r="D44" s="162">
        <f t="shared" si="25"/>
        <v>354.64</v>
      </c>
      <c r="E44" s="162">
        <f t="shared" si="25"/>
        <v>353.34435754189946</v>
      </c>
      <c r="F44" s="162">
        <f t="shared" si="25"/>
        <v>349.44</v>
      </c>
      <c r="G44" s="162">
        <f t="shared" si="25"/>
        <v>351.34950819672133</v>
      </c>
      <c r="H44" s="162">
        <f t="shared" si="25"/>
        <v>350.42157303370789</v>
      </c>
      <c r="I44" s="162">
        <f t="shared" si="25"/>
        <v>349.44</v>
      </c>
      <c r="J44" s="162">
        <f>J7/J26</f>
        <v>349.44</v>
      </c>
      <c r="K44" s="162">
        <f t="shared" si="25"/>
        <v>353.22454873646211</v>
      </c>
      <c r="L44" s="162">
        <f t="shared" si="25"/>
        <v>352.79999999999995</v>
      </c>
      <c r="M44" s="162">
        <f t="shared" si="25"/>
        <v>349.44</v>
      </c>
      <c r="N44" s="162">
        <f t="shared" si="25"/>
        <v>351.49898989898986</v>
      </c>
    </row>
    <row r="45" spans="1:14" x14ac:dyDescent="0.2">
      <c r="A45" s="5"/>
      <c r="B45" s="161"/>
      <c r="C45" s="162"/>
      <c r="D45" s="162"/>
      <c r="E45" s="162"/>
      <c r="F45" s="162"/>
      <c r="G45" s="162"/>
      <c r="H45" s="162"/>
      <c r="I45" s="162"/>
      <c r="J45" s="162"/>
      <c r="K45" s="162"/>
      <c r="L45" s="162"/>
      <c r="M45" s="167"/>
      <c r="N45" s="162"/>
    </row>
    <row r="46" spans="1:14" x14ac:dyDescent="0.2">
      <c r="A46" s="86" t="s">
        <v>10</v>
      </c>
      <c r="B46" s="149">
        <f>B9/B28</f>
        <v>369.62167427701684</v>
      </c>
      <c r="C46" s="164">
        <f t="shared" ref="C46:N46" si="26">C9/C28</f>
        <v>369.18681903462391</v>
      </c>
      <c r="D46" s="164">
        <f t="shared" si="26"/>
        <v>370.39864730455542</v>
      </c>
      <c r="E46" s="164">
        <f t="shared" si="26"/>
        <v>368.88289701466169</v>
      </c>
      <c r="F46" s="164">
        <f t="shared" si="26"/>
        <v>368.07492603550293</v>
      </c>
      <c r="G46" s="164">
        <f t="shared" si="26"/>
        <v>368.74677653521678</v>
      </c>
      <c r="H46" s="164">
        <f>H9/H28</f>
        <v>369.93674225088415</v>
      </c>
      <c r="I46" s="164">
        <f>I9/I28</f>
        <v>379.13023357893081</v>
      </c>
      <c r="J46" s="164">
        <f>J9/J28</f>
        <v>375.61086513391797</v>
      </c>
      <c r="K46" s="164">
        <f t="shared" si="26"/>
        <v>374.38460481099651</v>
      </c>
      <c r="L46" s="164">
        <f>L9/L28</f>
        <v>372.57198124845786</v>
      </c>
      <c r="M46" s="164">
        <f>M9/M28</f>
        <v>374.64977499287949</v>
      </c>
      <c r="N46" s="164">
        <f t="shared" si="26"/>
        <v>371.64793128036752</v>
      </c>
    </row>
    <row r="47" spans="1:14" x14ac:dyDescent="0.2">
      <c r="A47" s="102"/>
      <c r="B47" s="102"/>
      <c r="C47" s="102"/>
      <c r="D47" s="102"/>
      <c r="E47" s="102"/>
      <c r="F47" s="102"/>
      <c r="G47" s="102"/>
      <c r="H47" s="102"/>
      <c r="I47" s="102"/>
      <c r="J47" s="102"/>
      <c r="K47" s="102"/>
      <c r="L47" s="102"/>
      <c r="M47" s="102"/>
      <c r="N47" s="102"/>
    </row>
  </sheetData>
  <pageMargins left="0.5" right="0.5" top="0.5" bottom="0.5" header="0.25" footer="0.25"/>
  <pageSetup scale="9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40"/>
  <sheetViews>
    <sheetView topLeftCell="E9" zoomScale="125" zoomScaleNormal="120" workbookViewId="0">
      <selection activeCell="M32" sqref="M32"/>
    </sheetView>
  </sheetViews>
  <sheetFormatPr defaultColWidth="9.33203125" defaultRowHeight="10.199999999999999" x14ac:dyDescent="0.2"/>
  <cols>
    <col min="1" max="1" width="16.44140625" style="43" customWidth="1"/>
    <col min="2" max="12" width="12.6640625" style="43" bestFit="1" customWidth="1"/>
    <col min="13" max="13" width="13" style="43" bestFit="1" customWidth="1"/>
    <col min="14" max="14" width="13.6640625" style="43" bestFit="1" customWidth="1"/>
    <col min="15" max="16384" width="9.33203125" style="43"/>
  </cols>
  <sheetData>
    <row r="1" spans="1:14" x14ac:dyDescent="0.2">
      <c r="A1" s="100" t="s">
        <v>38</v>
      </c>
      <c r="B1" s="97"/>
      <c r="C1" s="97"/>
      <c r="D1" s="97"/>
      <c r="E1" s="100" t="s">
        <v>101</v>
      </c>
      <c r="F1" s="97"/>
      <c r="G1" s="97"/>
      <c r="H1" s="97"/>
      <c r="I1" s="97"/>
      <c r="J1" s="97"/>
      <c r="K1" s="97"/>
      <c r="L1" s="97"/>
      <c r="M1" s="97"/>
      <c r="N1" s="97"/>
    </row>
    <row r="2" spans="1:14" ht="14.7" customHeight="1" x14ac:dyDescent="0.2">
      <c r="A2" s="17" t="s">
        <v>25</v>
      </c>
      <c r="B2" s="183" t="s">
        <v>86</v>
      </c>
      <c r="C2" s="183" t="s">
        <v>87</v>
      </c>
      <c r="D2" s="183" t="s">
        <v>88</v>
      </c>
      <c r="E2" s="183" t="s">
        <v>89</v>
      </c>
      <c r="F2" s="183" t="s">
        <v>97</v>
      </c>
      <c r="G2" s="183" t="s">
        <v>90</v>
      </c>
      <c r="H2" s="183" t="s">
        <v>91</v>
      </c>
      <c r="I2" s="183" t="s">
        <v>92</v>
      </c>
      <c r="J2" s="183" t="s">
        <v>93</v>
      </c>
      <c r="K2" s="183" t="s">
        <v>94</v>
      </c>
      <c r="L2" s="183" t="s">
        <v>95</v>
      </c>
      <c r="M2" s="183" t="s">
        <v>96</v>
      </c>
      <c r="N2" s="44" t="s">
        <v>0</v>
      </c>
    </row>
    <row r="3" spans="1:14" x14ac:dyDescent="0.2">
      <c r="A3" s="5" t="s">
        <v>8</v>
      </c>
      <c r="B3" s="134">
        <f>+'[1]Oct 2023'!$J$54</f>
        <v>2710080</v>
      </c>
      <c r="C3" s="134">
        <f>+'[1]Nov 2023'!$J$44</f>
        <v>2581163</v>
      </c>
      <c r="D3" s="134">
        <f>+'[1]Dec 2023'!$J$44</f>
        <v>2434367</v>
      </c>
      <c r="E3" s="165">
        <f>+'[1]Jan 2024'!$J$44</f>
        <v>2891693</v>
      </c>
      <c r="F3" s="165">
        <f>+'[1]Feb 2024'!$J$44</f>
        <v>2721842.5</v>
      </c>
      <c r="G3" s="165">
        <f>+'[1]Mar 2024'!$J$44</f>
        <v>2722783.5</v>
      </c>
      <c r="H3" s="165">
        <f>+'[1]Apr 2024'!$J$44</f>
        <v>2505883</v>
      </c>
      <c r="I3" s="165">
        <f>+'[1]May 2024'!$J$46</f>
        <v>3632260</v>
      </c>
      <c r="J3" s="165">
        <f>+'[1]Jun 2024'!$J$46</f>
        <v>2827705</v>
      </c>
      <c r="K3" s="165">
        <f>+'[1]Jul 2024'!$J$46</f>
        <v>3194224.5</v>
      </c>
      <c r="L3" s="165">
        <f>+'[1]Aug 2024'!$J$46</f>
        <v>3220102</v>
      </c>
      <c r="M3" s="165">
        <f>+'[1]Sep 2024'!$J$46</f>
        <v>2882283</v>
      </c>
      <c r="N3" s="166">
        <f>SUM(B3:M3)</f>
        <v>34324386.5</v>
      </c>
    </row>
    <row r="4" spans="1:14" x14ac:dyDescent="0.2">
      <c r="A4" s="5" t="s">
        <v>9</v>
      </c>
      <c r="B4" s="166">
        <f>+'[2]Oct 2023'!$J$35</f>
        <v>5875396.7999999998</v>
      </c>
      <c r="C4" s="166">
        <f>+'[2]Nov 2023'!$J$31</f>
        <v>5686262.4000000004</v>
      </c>
      <c r="D4" s="166">
        <f>+'[2]Dec 2023'!$J$31</f>
        <v>5256451.2</v>
      </c>
      <c r="E4" s="166">
        <f>+'[2]Jan 2024'!$J$31</f>
        <v>5967124.7999999998</v>
      </c>
      <c r="F4" s="166">
        <f>+'[2]Feb 2024'!$J$31</f>
        <v>5712033.5999999996</v>
      </c>
      <c r="G4" s="166">
        <f>+'[2]Mar 2024'!$J$31</f>
        <v>5905099.2000000002</v>
      </c>
      <c r="H4" s="166">
        <f>+'[2]Apr 2024'!$J$31</f>
        <v>5535129.5999999996</v>
      </c>
      <c r="I4" s="166">
        <f>+'[2]May 2024'!$J$34</f>
        <v>7753636.7999999998</v>
      </c>
      <c r="J4" s="166">
        <f>+'[2]Jun 2024'!$J$34</f>
        <v>5820360</v>
      </c>
      <c r="K4" s="166">
        <f>+'[2]Jul 2024'!$J$34</f>
        <v>6551563.2000000011</v>
      </c>
      <c r="L4" s="166">
        <f>+'[2]Aug 2024'!$J$34</f>
        <v>6939004.7999999998</v>
      </c>
      <c r="M4" s="166">
        <f>+'[2]Sep 2024'!$J$34</f>
        <v>6562920</v>
      </c>
      <c r="N4" s="166">
        <f>SUM(B4:M4)</f>
        <v>73564982.400000006</v>
      </c>
    </row>
    <row r="5" spans="1:14" x14ac:dyDescent="0.2">
      <c r="A5" s="5" t="s">
        <v>103</v>
      </c>
      <c r="B5" s="166">
        <f>+'[3]OCT 2023'!$J$40</f>
        <v>1534041.5999999999</v>
      </c>
      <c r="C5" s="166">
        <f>+'[3]NOV 2023'!$J$41</f>
        <v>1988750.4</v>
      </c>
      <c r="D5" s="166">
        <f>+'[3]DEC 2023'!$J$41</f>
        <v>1682116.8</v>
      </c>
      <c r="E5" s="166">
        <f>+'[3]JAN 2024'!$J$41</f>
        <v>2036361.6</v>
      </c>
      <c r="F5" s="166">
        <f>+'[3]FEB 2024'!$J$41</f>
        <v>1924540.8</v>
      </c>
      <c r="G5" s="166">
        <f>+'[3]MAR 2024'!$J$41</f>
        <v>2075236.8</v>
      </c>
      <c r="H5" s="166">
        <f>+'[4]APR 2024'!$J$41</f>
        <v>2099697.6</v>
      </c>
      <c r="I5" s="166">
        <f>+'[4]MAY 2024'!$J$43</f>
        <v>2176137.6</v>
      </c>
      <c r="J5" s="166">
        <f>+'[4]JUN 2024'!$J$43</f>
        <v>1654161.5999999999</v>
      </c>
      <c r="K5" s="166">
        <f>+'[4]JUL 2024'!$J$43</f>
        <v>1927161.6</v>
      </c>
      <c r="L5" s="166">
        <f>+'[4]AUG 2024'!$J$44</f>
        <v>2009280</v>
      </c>
      <c r="M5" s="166">
        <f>+'[4]SEP 2024'!$J$44</f>
        <v>1902264</v>
      </c>
      <c r="N5" s="166">
        <f>SUM(B5:M5)</f>
        <v>23009750.400000002</v>
      </c>
    </row>
    <row r="6" spans="1:14" x14ac:dyDescent="0.2">
      <c r="A6" s="5" t="s">
        <v>24</v>
      </c>
      <c r="B6" s="134">
        <f>+'[5]OCT 2023'!$J39</f>
        <v>15009819.440000001</v>
      </c>
      <c r="C6" s="134">
        <f>+'[5]NOV 2023'!$J36</f>
        <v>15072699.18</v>
      </c>
      <c r="D6" s="134">
        <f>+'[5]DEC 2023'!$J36</f>
        <v>13576823.26</v>
      </c>
      <c r="E6" s="134">
        <f>+'[5]JAN 2024'!$J36</f>
        <v>15600321.66</v>
      </c>
      <c r="F6" s="134">
        <f>+'[5]FEB 2024'!$J36</f>
        <v>15755393.5</v>
      </c>
      <c r="G6" s="134">
        <f>+'[5]MAR 2024'!$J36</f>
        <v>15961052.800000001</v>
      </c>
      <c r="H6" s="134">
        <f>+'[5]APR 2024'!$J36</f>
        <v>16863589.82</v>
      </c>
      <c r="I6" s="134">
        <f>+'[5]MAY 2024'!$J34</f>
        <v>15653273.02</v>
      </c>
      <c r="J6" s="134">
        <f>+'[5]JUN 2024'!$J34</f>
        <v>13742296.26</v>
      </c>
      <c r="K6" s="134">
        <f>+'[5]JUL 2024'!$J34</f>
        <v>15864132.899999999</v>
      </c>
      <c r="L6" s="134">
        <f>+'[5]AUG 2024'!$J34</f>
        <v>16188932.76</v>
      </c>
      <c r="M6" s="134">
        <f>+'[5]SEP 2024'!$J34</f>
        <v>14830163.039999999</v>
      </c>
      <c r="N6" s="166">
        <f>SUM(B6:M6)</f>
        <v>184118497.63999999</v>
      </c>
    </row>
    <row r="7" spans="1:14" x14ac:dyDescent="0.2">
      <c r="A7" s="15" t="s">
        <v>1</v>
      </c>
      <c r="B7" s="134">
        <f>+'[6]OCT 2023'!$J$40</f>
        <v>1198579.2</v>
      </c>
      <c r="C7" s="134">
        <f>+'[6]NOV 2023'!$J$42</f>
        <v>1226971.2</v>
      </c>
      <c r="D7" s="134">
        <f>+'[6]DEC 2023'!$J$41</f>
        <v>1072344</v>
      </c>
      <c r="E7" s="134">
        <f>+'[6]JAN 2024'!$J$41</f>
        <v>1265846.3999999999</v>
      </c>
      <c r="F7" s="134">
        <f>+'[6]FEB 2024'!$J$41</f>
        <v>1230465.6000000001</v>
      </c>
      <c r="G7" s="134">
        <f>+'[6]MAR 2024'!$J$41</f>
        <v>1188532.7999999998</v>
      </c>
      <c r="H7" s="134">
        <f>+'[6]APR 2024'!$J$41</f>
        <v>1317825.6000000001</v>
      </c>
      <c r="I7" s="134">
        <f>+'[6]MAY 2024'!$J$40</f>
        <v>1221729.6000000001</v>
      </c>
      <c r="J7" s="134">
        <f>+'[6]JUN 2024'!$J$40</f>
        <v>1171497.6000000001</v>
      </c>
      <c r="K7" s="134">
        <f>+'[6]JUL 2024'!$J$40</f>
        <v>1196395.2</v>
      </c>
      <c r="L7" s="134">
        <f>+'[6]AUG 2024'!$J$39</f>
        <v>1257984</v>
      </c>
      <c r="M7" s="134">
        <f>+'[6]SEP 2024'!$J$40</f>
        <v>1166692.8</v>
      </c>
      <c r="N7" s="166">
        <f>SUM(B7:M7)</f>
        <v>14514864</v>
      </c>
    </row>
    <row r="8" spans="1:14" x14ac:dyDescent="0.2">
      <c r="A8" s="47" t="s">
        <v>5</v>
      </c>
      <c r="B8" s="148">
        <f>SUM(B3:B7)</f>
        <v>26327917.040000003</v>
      </c>
      <c r="C8" s="149">
        <f>SUM(C3:C7)</f>
        <v>26555846.18</v>
      </c>
      <c r="D8" s="149">
        <f t="shared" ref="D8:E8" si="0">SUM(D3:D7)</f>
        <v>24022102.259999998</v>
      </c>
      <c r="E8" s="149">
        <f t="shared" si="0"/>
        <v>27761347.460000001</v>
      </c>
      <c r="F8" s="149">
        <f t="shared" ref="F8:J8" si="1">SUM(F3:F7)</f>
        <v>27344276</v>
      </c>
      <c r="G8" s="149">
        <f t="shared" si="1"/>
        <v>27852705.100000001</v>
      </c>
      <c r="H8" s="149">
        <f t="shared" si="1"/>
        <v>28322125.620000001</v>
      </c>
      <c r="I8" s="148">
        <f t="shared" si="1"/>
        <v>30437037.020000003</v>
      </c>
      <c r="J8" s="148">
        <f t="shared" si="1"/>
        <v>25216020.460000001</v>
      </c>
      <c r="K8" s="148">
        <f>SUM(K3:K7)</f>
        <v>28733477.399999999</v>
      </c>
      <c r="L8" s="149">
        <f>SUM(L3:L7)</f>
        <v>29615303.560000002</v>
      </c>
      <c r="M8" s="149">
        <f>SUM(M3:M7)</f>
        <v>27344322.84</v>
      </c>
      <c r="N8" s="148">
        <f t="shared" ref="M8:N8" si="2">SUM(N3:N7)</f>
        <v>329532480.94</v>
      </c>
    </row>
    <row r="9" spans="1:14" x14ac:dyDescent="0.2">
      <c r="A9" s="98"/>
      <c r="B9" s="98"/>
      <c r="C9" s="98"/>
      <c r="D9" s="98"/>
      <c r="E9" s="98"/>
      <c r="F9" s="98"/>
      <c r="G9" s="98"/>
      <c r="H9" s="98"/>
      <c r="I9" s="98"/>
      <c r="J9" s="98"/>
      <c r="K9" s="98"/>
      <c r="L9" s="98"/>
      <c r="M9" s="98"/>
      <c r="N9" s="98"/>
    </row>
    <row r="10" spans="1:14" x14ac:dyDescent="0.2">
      <c r="A10" s="48" t="s">
        <v>6</v>
      </c>
      <c r="B10" s="183" t="s">
        <v>86</v>
      </c>
      <c r="C10" s="183" t="s">
        <v>87</v>
      </c>
      <c r="D10" s="183" t="s">
        <v>88</v>
      </c>
      <c r="E10" s="183" t="s">
        <v>89</v>
      </c>
      <c r="F10" s="183" t="s">
        <v>97</v>
      </c>
      <c r="G10" s="183" t="s">
        <v>90</v>
      </c>
      <c r="H10" s="183" t="s">
        <v>91</v>
      </c>
      <c r="I10" s="183" t="s">
        <v>92</v>
      </c>
      <c r="J10" s="183" t="s">
        <v>93</v>
      </c>
      <c r="K10" s="183" t="s">
        <v>94</v>
      </c>
      <c r="L10" s="183" t="s">
        <v>95</v>
      </c>
      <c r="M10" s="183" t="s">
        <v>96</v>
      </c>
      <c r="N10" s="44" t="s">
        <v>0</v>
      </c>
    </row>
    <row r="11" spans="1:14" x14ac:dyDescent="0.2">
      <c r="A11" s="5" t="s">
        <v>8</v>
      </c>
      <c r="B11" s="49">
        <f>B3/$B$8</f>
        <v>0.10293560238292211</v>
      </c>
      <c r="C11" s="49">
        <f t="shared" ref="C11:N11" si="3">C3/C8</f>
        <v>9.7197542963023742E-2</v>
      </c>
      <c r="D11" s="49">
        <f t="shared" si="3"/>
        <v>0.10133863279957581</v>
      </c>
      <c r="E11" s="49">
        <f t="shared" si="3"/>
        <v>0.10416255926217206</v>
      </c>
      <c r="F11" s="49">
        <f t="shared" si="3"/>
        <v>9.953975376784524E-2</v>
      </c>
      <c r="G11" s="49">
        <f t="shared" si="3"/>
        <v>9.7756519168402056E-2</v>
      </c>
      <c r="H11" s="49">
        <f t="shared" si="3"/>
        <v>8.8477928303179382E-2</v>
      </c>
      <c r="I11" s="49">
        <f t="shared" si="3"/>
        <v>0.11933684601471761</v>
      </c>
      <c r="J11" s="49">
        <f t="shared" si="3"/>
        <v>0.11213922531850611</v>
      </c>
      <c r="K11" s="49">
        <f t="shared" si="3"/>
        <v>0.11116734864816606</v>
      </c>
      <c r="L11" s="49">
        <f t="shared" si="3"/>
        <v>0.10873101447284303</v>
      </c>
      <c r="M11" s="49">
        <f t="shared" si="3"/>
        <v>0.10540699862509377</v>
      </c>
      <c r="N11" s="49">
        <f t="shared" si="3"/>
        <v>0.10416085965817025</v>
      </c>
    </row>
    <row r="12" spans="1:14" x14ac:dyDescent="0.2">
      <c r="A12" s="5" t="s">
        <v>9</v>
      </c>
      <c r="B12" s="49">
        <f>B4/$B$8</f>
        <v>0.22316223463760956</v>
      </c>
      <c r="C12" s="49">
        <f>C4/$C$8</f>
        <v>0.21412469259904413</v>
      </c>
      <c r="D12" s="49">
        <f t="shared" ref="D12:N12" si="4">D4/D8</f>
        <v>0.218817285144635</v>
      </c>
      <c r="E12" s="49">
        <f t="shared" si="4"/>
        <v>0.21494363011729689</v>
      </c>
      <c r="F12" s="49">
        <f t="shared" si="4"/>
        <v>0.20889321041083697</v>
      </c>
      <c r="G12" s="49">
        <f>G4/G8</f>
        <v>0.21201169433269876</v>
      </c>
      <c r="H12" s="49">
        <f t="shared" si="4"/>
        <v>0.1954348227341843</v>
      </c>
      <c r="I12" s="49">
        <f t="shared" si="4"/>
        <v>0.25474348225502796</v>
      </c>
      <c r="J12" s="49">
        <f t="shared" si="4"/>
        <v>0.23081992692831119</v>
      </c>
      <c r="K12" s="49">
        <f t="shared" si="4"/>
        <v>0.22801149713957009</v>
      </c>
      <c r="L12" s="49">
        <f t="shared" si="4"/>
        <v>0.234304699458566</v>
      </c>
      <c r="M12" s="49">
        <f t="shared" si="4"/>
        <v>0.24001033188503709</v>
      </c>
      <c r="N12" s="49">
        <f t="shared" si="4"/>
        <v>0.22324045930208147</v>
      </c>
    </row>
    <row r="13" spans="1:14" x14ac:dyDescent="0.2">
      <c r="A13" s="5" t="s">
        <v>103</v>
      </c>
      <c r="B13" s="49">
        <f>B5/$B$8</f>
        <v>5.8266728722569681E-2</v>
      </c>
      <c r="C13" s="49">
        <f t="shared" ref="C13:N13" si="5">C5/C8</f>
        <v>7.4889362836337986E-2</v>
      </c>
      <c r="D13" s="49">
        <f t="shared" si="5"/>
        <v>7.00237132368281E-2</v>
      </c>
      <c r="E13" s="49">
        <f t="shared" si="5"/>
        <v>7.3352404919613368E-2</v>
      </c>
      <c r="F13" s="49">
        <f t="shared" si="5"/>
        <v>7.0381852494467212E-2</v>
      </c>
      <c r="G13" s="49">
        <f t="shared" si="5"/>
        <v>7.4507549358284769E-2</v>
      </c>
      <c r="H13" s="49">
        <f t="shared" si="5"/>
        <v>7.4136299943436235E-2</v>
      </c>
      <c r="I13" s="49">
        <f t="shared" si="5"/>
        <v>7.1496368012762629E-2</v>
      </c>
      <c r="J13" s="49">
        <f t="shared" si="5"/>
        <v>6.5599629514259988E-2</v>
      </c>
      <c r="K13" s="49">
        <f t="shared" si="5"/>
        <v>6.7070253042188346E-2</v>
      </c>
      <c r="L13" s="49">
        <f t="shared" si="5"/>
        <v>6.7846003871925187E-2</v>
      </c>
      <c r="M13" s="49">
        <f t="shared" si="5"/>
        <v>6.9567054599623063E-2</v>
      </c>
      <c r="N13" s="49">
        <f t="shared" si="5"/>
        <v>6.9825439769591421E-2</v>
      </c>
    </row>
    <row r="14" spans="1:14" x14ac:dyDescent="0.2">
      <c r="A14" s="45" t="s">
        <v>24</v>
      </c>
      <c r="B14" s="49">
        <f>B6/$B$8</f>
        <v>0.570110404753843</v>
      </c>
      <c r="C14" s="49">
        <f t="shared" ref="C14:N14" si="6">C6/C8</f>
        <v>0.56758497085103987</v>
      </c>
      <c r="D14" s="49">
        <f t="shared" si="6"/>
        <v>0.56518047892116507</v>
      </c>
      <c r="E14" s="49">
        <f t="shared" si="6"/>
        <v>0.5619439648049418</v>
      </c>
      <c r="F14" s="49">
        <f t="shared" si="6"/>
        <v>0.57618616415369706</v>
      </c>
      <c r="G14" s="49">
        <f t="shared" si="6"/>
        <v>0.57305215930355002</v>
      </c>
      <c r="H14" s="49">
        <f t="shared" si="6"/>
        <v>0.59542105159266645</v>
      </c>
      <c r="I14" s="40">
        <f t="shared" si="6"/>
        <v>0.51428373299655694</v>
      </c>
      <c r="J14" s="40">
        <f t="shared" si="6"/>
        <v>0.54498275339676649</v>
      </c>
      <c r="K14" s="40">
        <f t="shared" si="6"/>
        <v>0.55211322594737522</v>
      </c>
      <c r="L14" s="40">
        <f t="shared" si="6"/>
        <v>0.5466407841203299</v>
      </c>
      <c r="M14" s="40">
        <f t="shared" si="6"/>
        <v>0.5423488863401672</v>
      </c>
      <c r="N14" s="49">
        <f t="shared" si="6"/>
        <v>0.55872640267447138</v>
      </c>
    </row>
    <row r="15" spans="1:14" x14ac:dyDescent="0.2">
      <c r="A15" s="9" t="s">
        <v>1</v>
      </c>
      <c r="B15" s="49">
        <f>B7/$B$8</f>
        <v>4.5525029503055585E-2</v>
      </c>
      <c r="C15" s="49">
        <f>C7/$C$8</f>
        <v>4.6203430750554227E-2</v>
      </c>
      <c r="D15" s="49">
        <f t="shared" ref="D15:I15" si="7">D7/D8</f>
        <v>4.4639889897796152E-2</v>
      </c>
      <c r="E15" s="49">
        <f t="shared" si="7"/>
        <v>4.5597440895975873E-2</v>
      </c>
      <c r="F15" s="49">
        <f t="shared" si="7"/>
        <v>4.4999019173153465E-2</v>
      </c>
      <c r="G15" s="49">
        <f t="shared" si="7"/>
        <v>4.2672077837064372E-2</v>
      </c>
      <c r="H15" s="49">
        <f t="shared" si="7"/>
        <v>4.6529897426533622E-2</v>
      </c>
      <c r="I15" s="49">
        <f t="shared" si="7"/>
        <v>4.0139570720934777E-2</v>
      </c>
      <c r="J15" s="49">
        <f t="shared" ref="J15:M15" si="8">J7/J8</f>
        <v>4.6458464842156148E-2</v>
      </c>
      <c r="K15" s="49">
        <f t="shared" si="8"/>
        <v>4.1637675222700336E-2</v>
      </c>
      <c r="L15" s="49">
        <f t="shared" si="8"/>
        <v>4.2477498076335773E-2</v>
      </c>
      <c r="M15" s="49">
        <f t="shared" si="8"/>
        <v>4.266672855007881E-2</v>
      </c>
      <c r="N15" s="49">
        <f>N7/N8</f>
        <v>4.4046838595685534E-2</v>
      </c>
    </row>
    <row r="16" spans="1:14" x14ac:dyDescent="0.2">
      <c r="A16" s="45" t="s">
        <v>13</v>
      </c>
      <c r="B16" s="178">
        <f t="shared" ref="B16:F16" si="9">SUM(B11:B15)</f>
        <v>1</v>
      </c>
      <c r="C16" s="178">
        <f>SUM(C11:C15)</f>
        <v>0.99999999999999989</v>
      </c>
      <c r="D16" s="178">
        <f t="shared" si="9"/>
        <v>1.0000000000000002</v>
      </c>
      <c r="E16" s="178">
        <f t="shared" si="9"/>
        <v>1</v>
      </c>
      <c r="F16" s="178">
        <f t="shared" si="9"/>
        <v>1</v>
      </c>
      <c r="G16" s="178">
        <f t="shared" ref="G16:M16" si="10">SUM(G11:G15)</f>
        <v>1</v>
      </c>
      <c r="H16" s="178">
        <f t="shared" si="10"/>
        <v>1</v>
      </c>
      <c r="I16" s="178">
        <f>SUM(I11:I15)</f>
        <v>0.99999999999999989</v>
      </c>
      <c r="J16" s="178">
        <f>SUM(J11:J15)</f>
        <v>0.99999999999999989</v>
      </c>
      <c r="K16" s="178">
        <f>SUM(K11:K15)</f>
        <v>1</v>
      </c>
      <c r="L16" s="178">
        <f>SUM(L11:L15)</f>
        <v>1</v>
      </c>
      <c r="M16" s="178">
        <f>SUM(M11:M15)</f>
        <v>0.99999999999999989</v>
      </c>
      <c r="N16" s="174">
        <f t="shared" ref="N16" si="11">SUM(N11:N15)</f>
        <v>1</v>
      </c>
    </row>
    <row r="17" spans="1:14" x14ac:dyDescent="0.2">
      <c r="A17" s="98"/>
      <c r="B17" s="98"/>
      <c r="C17" s="98"/>
      <c r="D17" s="98"/>
      <c r="E17" s="98"/>
      <c r="F17" s="98"/>
      <c r="G17" s="98"/>
      <c r="H17" s="98"/>
      <c r="I17" s="98"/>
      <c r="J17" s="98"/>
      <c r="K17" s="98"/>
      <c r="L17" s="98"/>
      <c r="M17" s="98"/>
      <c r="N17" s="98"/>
    </row>
    <row r="18" spans="1:14" x14ac:dyDescent="0.2">
      <c r="A18" s="48" t="s">
        <v>19</v>
      </c>
      <c r="B18" s="183" t="s">
        <v>86</v>
      </c>
      <c r="C18" s="183" t="s">
        <v>87</v>
      </c>
      <c r="D18" s="183" t="s">
        <v>88</v>
      </c>
      <c r="E18" s="183" t="s">
        <v>89</v>
      </c>
      <c r="F18" s="183" t="s">
        <v>97</v>
      </c>
      <c r="G18" s="183" t="s">
        <v>90</v>
      </c>
      <c r="H18" s="183" t="s">
        <v>91</v>
      </c>
      <c r="I18" s="183" t="s">
        <v>92</v>
      </c>
      <c r="J18" s="183" t="s">
        <v>93</v>
      </c>
      <c r="K18" s="183" t="s">
        <v>94</v>
      </c>
      <c r="L18" s="183" t="s">
        <v>95</v>
      </c>
      <c r="M18" s="183" t="s">
        <v>96</v>
      </c>
      <c r="N18" s="44" t="s">
        <v>0</v>
      </c>
    </row>
    <row r="19" spans="1:14" x14ac:dyDescent="0.2">
      <c r="A19" s="5" t="s">
        <v>8</v>
      </c>
      <c r="B19" s="7">
        <f>+'[1]Oct 2023'!$I$54</f>
        <v>5743</v>
      </c>
      <c r="C19" s="7">
        <f>+'[1]Nov 2023'!$I$44</f>
        <v>5470</v>
      </c>
      <c r="D19" s="7">
        <f>+'[1]Dec 2023'!$I$44</f>
        <v>5167</v>
      </c>
      <c r="E19" s="7">
        <f>+'[1]Jan 2024'!$I$44</f>
        <v>6132</v>
      </c>
      <c r="F19" s="7">
        <f>+'[1]Feb 2024'!$I$44</f>
        <v>5760</v>
      </c>
      <c r="G19" s="7">
        <f>+'[1]Mar 2024'!$I$44</f>
        <v>5772</v>
      </c>
      <c r="H19" s="7">
        <f>+'[1]Apr 2024'!$I$44</f>
        <v>5320</v>
      </c>
      <c r="I19" s="7">
        <f>+'[1]May 2024'!$I$46</f>
        <v>7703</v>
      </c>
      <c r="J19" s="7">
        <f>+'[1]Jun 2024'!$I$46</f>
        <v>6005</v>
      </c>
      <c r="K19" s="7">
        <f>+'[1]Jul 2024'!$I$46</f>
        <v>6780</v>
      </c>
      <c r="L19" s="7">
        <f>+'[1]Aug 2024'!$I$46</f>
        <v>6833</v>
      </c>
      <c r="M19" s="7">
        <f>+'[1]Sep 2024'!$I$46</f>
        <v>6123</v>
      </c>
      <c r="N19" s="115">
        <f>SUM(B19:M19)</f>
        <v>72808</v>
      </c>
    </row>
    <row r="20" spans="1:14" x14ac:dyDescent="0.2">
      <c r="A20" s="5" t="s">
        <v>9</v>
      </c>
      <c r="B20" s="138">
        <f>+'[2]Oct 2023'!$I$35</f>
        <v>13427</v>
      </c>
      <c r="C20" s="138">
        <f>+'[2]Nov 2023'!$I$31</f>
        <v>12988</v>
      </c>
      <c r="D20" s="138">
        <f>+'[2]Dec 2023'!$I$31</f>
        <v>11999</v>
      </c>
      <c r="E20" s="138">
        <f>+'[2]Jan 2024'!$I$31</f>
        <v>13623</v>
      </c>
      <c r="F20" s="138">
        <f>+'[2]Feb 2024'!$I$31</f>
        <v>13042</v>
      </c>
      <c r="G20" s="138">
        <f>+'[2]Mar 2024'!$I$31</f>
        <v>13502</v>
      </c>
      <c r="H20" s="138">
        <f>+'[2]Apr 2024'!$I$31</f>
        <v>12649</v>
      </c>
      <c r="I20" s="138">
        <f>+'[2]May 2024'!$I$34</f>
        <v>17667</v>
      </c>
      <c r="J20" s="138">
        <f>+'[2]Jun 2024'!$I$34</f>
        <v>13304</v>
      </c>
      <c r="K20" s="138">
        <f>+'[2]Jul 2024'!$I$34</f>
        <v>14970</v>
      </c>
      <c r="L20" s="138">
        <f>+'[2]Aug 2024'!$I$34</f>
        <v>15849</v>
      </c>
      <c r="M20" s="138">
        <f>+'[2]Sep 2024'!$I$34</f>
        <v>15001</v>
      </c>
      <c r="N20" s="115">
        <f t="shared" ref="N20:N23" si="12">SUM(B20:M20)</f>
        <v>168021</v>
      </c>
    </row>
    <row r="21" spans="1:14" x14ac:dyDescent="0.2">
      <c r="A21" s="5" t="s">
        <v>103</v>
      </c>
      <c r="B21" s="138">
        <f>+'[3]OCT 2023'!$I$40</f>
        <v>3501</v>
      </c>
      <c r="C21" s="138">
        <f>+'[3]NOV 2023'!$I$41</f>
        <v>4535</v>
      </c>
      <c r="D21" s="138">
        <f>+'[3]DEC 2023'!$I$41</f>
        <v>3843</v>
      </c>
      <c r="E21" s="138">
        <f>+'[3]JAN 2024'!$I$41</f>
        <v>4655</v>
      </c>
      <c r="F21" s="138">
        <f>+'[3]FEB 2024'!$I$41</f>
        <v>4386</v>
      </c>
      <c r="G21" s="138">
        <f>+'[3]MAR 2024'!$I$41</f>
        <v>4751</v>
      </c>
      <c r="H21" s="138">
        <f>+'[4]APR 2024'!$I$41</f>
        <v>4794</v>
      </c>
      <c r="I21" s="138">
        <f>+'[4]MAY 2024'!$I$43</f>
        <v>4967</v>
      </c>
      <c r="J21" s="138">
        <f>+'[4]JUN 2024'!$I$43</f>
        <v>3781</v>
      </c>
      <c r="K21" s="138">
        <f>+'[4]JUL 2024'!$I$43</f>
        <v>4402</v>
      </c>
      <c r="L21" s="138">
        <f>+'[4]AUG 2024'!$I$44</f>
        <v>4592</v>
      </c>
      <c r="M21" s="138">
        <f>+'[4]SEP 2024'!$I$44</f>
        <v>4352</v>
      </c>
      <c r="N21" s="115">
        <f>SUM(B21:M21)</f>
        <v>52559</v>
      </c>
    </row>
    <row r="22" spans="1:14" x14ac:dyDescent="0.2">
      <c r="A22" s="5" t="s">
        <v>24</v>
      </c>
      <c r="B22" s="138">
        <f>+'[5]OCT 2023'!$I39</f>
        <v>31681</v>
      </c>
      <c r="C22" s="138">
        <f>+'[5]NOV 2023'!$I36</f>
        <v>31808</v>
      </c>
      <c r="D22" s="138">
        <f>+'[5]DEC 2023'!$I36</f>
        <v>28677</v>
      </c>
      <c r="E22" s="138">
        <f>+'[5]JAN 2024'!$I36</f>
        <v>32969</v>
      </c>
      <c r="F22" s="138">
        <f>+'[5]FEB 2024'!$I36</f>
        <v>33279</v>
      </c>
      <c r="G22" s="138">
        <f>+'[5]MAR 2024'!$I36</f>
        <v>33725</v>
      </c>
      <c r="H22" s="138">
        <f>+'[5]APR 2024'!$I36</f>
        <v>35598</v>
      </c>
      <c r="I22" s="138">
        <f>+'[5]MAY 2024'!$I34</f>
        <v>33069</v>
      </c>
      <c r="J22" s="138">
        <f>+'[5]JUN 2024'!$I34</f>
        <v>29024</v>
      </c>
      <c r="K22" s="138">
        <f>+'[5]JUL 2024'!$I34</f>
        <v>33530</v>
      </c>
      <c r="L22" s="138">
        <f>+'[5]AUG 2024'!$I34</f>
        <v>34204</v>
      </c>
      <c r="M22" s="138">
        <f>+'[5]SEP 2024'!$I34</f>
        <v>31335</v>
      </c>
      <c r="N22" s="115">
        <f t="shared" si="12"/>
        <v>388899</v>
      </c>
    </row>
    <row r="23" spans="1:14" x14ac:dyDescent="0.2">
      <c r="A23" s="5" t="s">
        <v>1</v>
      </c>
      <c r="B23" s="138">
        <f>+'[6]OCT 2023'!$I$40</f>
        <v>2736</v>
      </c>
      <c r="C23" s="138">
        <f>+'[6]NOV 2023'!$I$42</f>
        <v>2802</v>
      </c>
      <c r="D23" s="138">
        <f>+'[6]DEC 2023'!$I$41</f>
        <v>2449</v>
      </c>
      <c r="E23" s="138">
        <f>+'[6]JAN 2024'!$I$41</f>
        <v>2896</v>
      </c>
      <c r="F23" s="138">
        <f>+'[6]FEB 2024'!$I$41</f>
        <v>2813</v>
      </c>
      <c r="G23" s="138">
        <f>+'[6]MAR 2024'!$I$41</f>
        <v>2716</v>
      </c>
      <c r="H23" s="138">
        <f>+'[6]APR 2024'!$I$41</f>
        <v>3006</v>
      </c>
      <c r="I23" s="138">
        <f>+'[6]MAY 2024'!$I$40</f>
        <v>2791</v>
      </c>
      <c r="J23" s="138">
        <f>+'[6]JUN 2024'!$I$40</f>
        <v>2678</v>
      </c>
      <c r="K23" s="138">
        <f>+'[6]JUL 2024'!$I$40</f>
        <v>2729</v>
      </c>
      <c r="L23" s="138">
        <f>+'[6]AUG 2024'!$I$39</f>
        <v>2872</v>
      </c>
      <c r="M23" s="138">
        <f>+'[6]SEP 2024'!$I$40</f>
        <v>2670</v>
      </c>
      <c r="N23" s="115">
        <f t="shared" si="12"/>
        <v>33158</v>
      </c>
    </row>
    <row r="24" spans="1:14" x14ac:dyDescent="0.2">
      <c r="A24" s="47" t="s">
        <v>7</v>
      </c>
      <c r="B24" s="152">
        <f t="shared" ref="B24:E24" si="13">SUM(B19:B23)</f>
        <v>57088</v>
      </c>
      <c r="C24" s="152">
        <f>SUM(C19:C23)</f>
        <v>57603</v>
      </c>
      <c r="D24" s="152">
        <f t="shared" si="13"/>
        <v>52135</v>
      </c>
      <c r="E24" s="152">
        <f t="shared" si="13"/>
        <v>60275</v>
      </c>
      <c r="F24" s="152">
        <f t="shared" ref="F24:J24" si="14">SUM(F19:F23)</f>
        <v>59280</v>
      </c>
      <c r="G24" s="152">
        <f t="shared" si="14"/>
        <v>60466</v>
      </c>
      <c r="H24" s="152">
        <f t="shared" si="14"/>
        <v>61367</v>
      </c>
      <c r="I24" s="152">
        <f t="shared" si="14"/>
        <v>66197</v>
      </c>
      <c r="J24" s="152">
        <f t="shared" si="14"/>
        <v>54792</v>
      </c>
      <c r="K24" s="152">
        <f>SUM(K19:K23)</f>
        <v>62411</v>
      </c>
      <c r="L24" s="152">
        <f>SUM(L19:L23)</f>
        <v>64350</v>
      </c>
      <c r="M24" s="152">
        <f>SUM(M19:M23)</f>
        <v>59481</v>
      </c>
      <c r="N24" s="181">
        <f t="shared" ref="M24:N24" si="15">SUM(N19:N23)</f>
        <v>715445</v>
      </c>
    </row>
    <row r="25" spans="1:14" x14ac:dyDescent="0.2">
      <c r="A25" s="99"/>
      <c r="B25" s="99"/>
      <c r="C25" s="99"/>
      <c r="D25" s="99"/>
      <c r="E25" s="99"/>
      <c r="F25" s="99"/>
      <c r="G25" s="99"/>
      <c r="H25" s="99"/>
      <c r="I25" s="99"/>
      <c r="J25" s="99"/>
      <c r="K25" s="99"/>
      <c r="L25" s="99"/>
      <c r="M25" s="99"/>
      <c r="N25" s="99"/>
    </row>
    <row r="26" spans="1:14" x14ac:dyDescent="0.2">
      <c r="A26" s="48" t="s">
        <v>20</v>
      </c>
      <c r="B26" s="183" t="s">
        <v>86</v>
      </c>
      <c r="C26" s="183" t="s">
        <v>87</v>
      </c>
      <c r="D26" s="183" t="s">
        <v>88</v>
      </c>
      <c r="E26" s="183" t="s">
        <v>89</v>
      </c>
      <c r="F26" s="183" t="s">
        <v>97</v>
      </c>
      <c r="G26" s="183" t="s">
        <v>90</v>
      </c>
      <c r="H26" s="183" t="s">
        <v>91</v>
      </c>
      <c r="I26" s="183" t="s">
        <v>92</v>
      </c>
      <c r="J26" s="183" t="s">
        <v>93</v>
      </c>
      <c r="K26" s="183" t="s">
        <v>94</v>
      </c>
      <c r="L26" s="183" t="s">
        <v>95</v>
      </c>
      <c r="M26" s="183" t="s">
        <v>96</v>
      </c>
      <c r="N26" s="44" t="s">
        <v>0</v>
      </c>
    </row>
    <row r="27" spans="1:14" x14ac:dyDescent="0.2">
      <c r="A27" s="5" t="s">
        <v>8</v>
      </c>
      <c r="B27" s="49">
        <f>B19/$B$24</f>
        <v>0.10059907511210762</v>
      </c>
      <c r="C27" s="51">
        <f>C19/$C$24</f>
        <v>9.4960331927156569E-2</v>
      </c>
      <c r="D27" s="51">
        <f>D19/$D$24</f>
        <v>9.9108084779898339E-2</v>
      </c>
      <c r="E27" s="51">
        <f>E19/$E$24</f>
        <v>0.10173372044794692</v>
      </c>
      <c r="F27" s="51">
        <f>F19/$F$24</f>
        <v>9.7165991902834009E-2</v>
      </c>
      <c r="G27" s="139">
        <f>G19/$G$24</f>
        <v>9.5458604835775479E-2</v>
      </c>
      <c r="H27" s="160">
        <f>H19/$H$24</f>
        <v>8.6691544315348645E-2</v>
      </c>
      <c r="I27" s="51">
        <f>I19/$I$24</f>
        <v>0.11636478994516368</v>
      </c>
      <c r="J27" s="51">
        <f>J19/$J$24</f>
        <v>0.10959629142940576</v>
      </c>
      <c r="K27" s="51">
        <f>K19/$K$24</f>
        <v>0.10863469580682893</v>
      </c>
      <c r="L27" s="51">
        <f>L19/$L$24</f>
        <v>0.10618492618492618</v>
      </c>
      <c r="M27" s="51">
        <f>M19/$M$24</f>
        <v>0.10294043476067988</v>
      </c>
      <c r="N27" s="49">
        <f>N19/N24</f>
        <v>0.10176603372726066</v>
      </c>
    </row>
    <row r="28" spans="1:14" x14ac:dyDescent="0.2">
      <c r="A28" s="5" t="s">
        <v>9</v>
      </c>
      <c r="B28" s="49">
        <f>B20/$B$24</f>
        <v>0.2351982903587444</v>
      </c>
      <c r="C28" s="51">
        <f>C20/$C$24</f>
        <v>0.22547436765446244</v>
      </c>
      <c r="D28" s="51">
        <f>D20/$D$24</f>
        <v>0.23015248873117866</v>
      </c>
      <c r="E28" s="51">
        <f>E20/$E$24</f>
        <v>0.22601410203235173</v>
      </c>
      <c r="F28" s="51">
        <f>F20/$F$24</f>
        <v>0.22000674763832659</v>
      </c>
      <c r="G28" s="139">
        <f>G20/$G$24</f>
        <v>0.22329904409089404</v>
      </c>
      <c r="H28" s="160">
        <f>H20/$H$24</f>
        <v>0.20612055339188814</v>
      </c>
      <c r="I28" s="51">
        <f>I20/$I$24</f>
        <v>0.26688520627823015</v>
      </c>
      <c r="J28" s="51">
        <f>J20/$J$24</f>
        <v>0.24280916922178419</v>
      </c>
      <c r="K28" s="51">
        <f>K20/$K$24</f>
        <v>0.23986156286552049</v>
      </c>
      <c r="L28" s="51">
        <f>L20/$L$24</f>
        <v>0.24629370629370628</v>
      </c>
      <c r="M28" s="51">
        <f>M20/$M$24</f>
        <v>0.25219818093172608</v>
      </c>
      <c r="N28" s="49">
        <f>N20/N24</f>
        <v>0.23484824130436302</v>
      </c>
    </row>
    <row r="29" spans="1:14" x14ac:dyDescent="0.2">
      <c r="A29" s="5" t="s">
        <v>103</v>
      </c>
      <c r="B29" s="49">
        <f>B21/$B$24</f>
        <v>6.1326373318385648E-2</v>
      </c>
      <c r="C29" s="51">
        <f>C21/$C$24</f>
        <v>7.872853844417825E-2</v>
      </c>
      <c r="D29" s="51">
        <f>D21/$D$24</f>
        <v>7.3712477222595191E-2</v>
      </c>
      <c r="E29" s="51">
        <f>E21/$E$24</f>
        <v>7.7229365408544179E-2</v>
      </c>
      <c r="F29" s="51">
        <f>F21/$F$24</f>
        <v>7.3987854251012147E-2</v>
      </c>
      <c r="G29" s="139">
        <f>G21/$G$24</f>
        <v>7.8573082393411167E-2</v>
      </c>
      <c r="H29" s="160">
        <f>H21/$H$24</f>
        <v>7.8120162302214552E-2</v>
      </c>
      <c r="I29" s="51">
        <f>I21/$I$24</f>
        <v>7.5033611795096461E-2</v>
      </c>
      <c r="J29" s="51">
        <f>J21/$J$24</f>
        <v>6.9006424295517593E-2</v>
      </c>
      <c r="K29" s="51">
        <f>K21/$K$24</f>
        <v>7.0532438191985389E-2</v>
      </c>
      <c r="L29" s="51">
        <f>L21/$L$24</f>
        <v>7.1359751359751367E-2</v>
      </c>
      <c r="M29" s="51">
        <f>M21/$M$24</f>
        <v>7.3166221146248378E-2</v>
      </c>
      <c r="N29" s="49">
        <f>N21/N24</f>
        <v>7.3463368952190591E-2</v>
      </c>
    </row>
    <row r="30" spans="1:14" x14ac:dyDescent="0.2">
      <c r="A30" s="45" t="s">
        <v>24</v>
      </c>
      <c r="B30" s="49">
        <f>B22/$B$24</f>
        <v>0.55495025224215244</v>
      </c>
      <c r="C30" s="51">
        <f>C22/$C$24</f>
        <v>0.55219346214606879</v>
      </c>
      <c r="D30" s="51">
        <f>D22/$D$24</f>
        <v>0.55005274767430712</v>
      </c>
      <c r="E30" s="51">
        <f>E22/$E$24</f>
        <v>0.546976358357528</v>
      </c>
      <c r="F30" s="51">
        <f>F22/$F$24</f>
        <v>0.56138663967611335</v>
      </c>
      <c r="G30" s="139">
        <f>G22/$G$24</f>
        <v>0.55775146363245465</v>
      </c>
      <c r="H30" s="160">
        <f>H22/$H$24</f>
        <v>0.58008375837176329</v>
      </c>
      <c r="I30" s="51">
        <f>I22/$I$24</f>
        <v>0.49955436046950769</v>
      </c>
      <c r="J30" s="51">
        <f>J22/$J$24</f>
        <v>0.52971236676887135</v>
      </c>
      <c r="K30" s="51">
        <f>K22/$K$24</f>
        <v>0.53724503693259196</v>
      </c>
      <c r="L30" s="51">
        <f>L22/$L$24</f>
        <v>0.53153069153069155</v>
      </c>
      <c r="M30" s="51">
        <f>M22/$M$24</f>
        <v>0.52680687950774197</v>
      </c>
      <c r="N30" s="49">
        <f>N22/N24</f>
        <v>0.54357637554249449</v>
      </c>
    </row>
    <row r="31" spans="1:14" x14ac:dyDescent="0.2">
      <c r="A31" s="9" t="s">
        <v>1</v>
      </c>
      <c r="B31" s="49">
        <f>B23/$B$24</f>
        <v>4.7926008968609865E-2</v>
      </c>
      <c r="C31" s="51">
        <f>C23/$C$24</f>
        <v>4.8643299828133951E-2</v>
      </c>
      <c r="D31" s="51">
        <f>D23/$D$24</f>
        <v>4.6974201592020717E-2</v>
      </c>
      <c r="E31" s="51">
        <f>E23/$E$24</f>
        <v>4.8046453753629197E-2</v>
      </c>
      <c r="F31" s="51">
        <f>F23/$F$24</f>
        <v>4.7452766531713902E-2</v>
      </c>
      <c r="G31" s="139">
        <f>G23/$G$24</f>
        <v>4.491780504746469E-2</v>
      </c>
      <c r="H31" s="160">
        <f>H23/$H$24</f>
        <v>4.8983981618785338E-2</v>
      </c>
      <c r="I31" s="51">
        <f>I23/$I$24</f>
        <v>4.2162031512002054E-2</v>
      </c>
      <c r="J31" s="51">
        <f>J23/$J$24</f>
        <v>4.8875748284421081E-2</v>
      </c>
      <c r="K31" s="51">
        <f>K23/$K$24</f>
        <v>4.3726266203073176E-2</v>
      </c>
      <c r="L31" s="51">
        <f>L23/$L$24</f>
        <v>4.4630924630924634E-2</v>
      </c>
      <c r="M31" s="51">
        <f>M23/$M$24</f>
        <v>4.4888283653603672E-2</v>
      </c>
      <c r="N31" s="49">
        <f>N23/N24</f>
        <v>4.6345980473691199E-2</v>
      </c>
    </row>
    <row r="32" spans="1:14" x14ac:dyDescent="0.2">
      <c r="A32" s="45" t="s">
        <v>13</v>
      </c>
      <c r="B32" s="178">
        <f t="shared" ref="B32:D32" si="16">SUM(B27:B31)</f>
        <v>1</v>
      </c>
      <c r="C32" s="178">
        <f>SUM(C27:C31)</f>
        <v>1</v>
      </c>
      <c r="D32" s="178">
        <f t="shared" si="16"/>
        <v>1</v>
      </c>
      <c r="E32" s="178">
        <f t="shared" ref="E32:M32" si="17">SUM(E27:E31)</f>
        <v>1</v>
      </c>
      <c r="F32" s="178">
        <f t="shared" si="17"/>
        <v>1</v>
      </c>
      <c r="G32" s="178">
        <f t="shared" si="17"/>
        <v>1</v>
      </c>
      <c r="H32" s="178">
        <f t="shared" si="17"/>
        <v>1</v>
      </c>
      <c r="I32" s="178">
        <f>SUM(I27:I31)</f>
        <v>1.0000000000000002</v>
      </c>
      <c r="J32" s="178">
        <f>SUM(J27:J31)</f>
        <v>1</v>
      </c>
      <c r="K32" s="178">
        <f>SUM(K27:K31)</f>
        <v>0.99999999999999989</v>
      </c>
      <c r="L32" s="178">
        <f>SUM(L27:L31)</f>
        <v>1</v>
      </c>
      <c r="M32" s="178">
        <f>SUM(M27:M31)</f>
        <v>0.99999999999999989</v>
      </c>
      <c r="N32" s="178">
        <f t="shared" ref="N32" si="18">SUM(N27:N31)</f>
        <v>1</v>
      </c>
    </row>
    <row r="33" spans="1:14" x14ac:dyDescent="0.2">
      <c r="A33" s="98"/>
      <c r="B33" s="98"/>
      <c r="C33" s="98"/>
      <c r="D33" s="98"/>
      <c r="E33" s="98"/>
      <c r="F33" s="98"/>
      <c r="G33" s="98"/>
      <c r="H33" s="98"/>
      <c r="I33" s="98"/>
      <c r="J33" s="98"/>
      <c r="K33" s="98"/>
      <c r="L33" s="98"/>
      <c r="M33" s="98"/>
      <c r="N33" s="98"/>
    </row>
    <row r="34" spans="1:14" x14ac:dyDescent="0.2">
      <c r="A34" s="48" t="s">
        <v>10</v>
      </c>
      <c r="B34" s="183" t="s">
        <v>86</v>
      </c>
      <c r="C34" s="183" t="s">
        <v>87</v>
      </c>
      <c r="D34" s="183" t="s">
        <v>88</v>
      </c>
      <c r="E34" s="183" t="s">
        <v>89</v>
      </c>
      <c r="F34" s="183" t="s">
        <v>97</v>
      </c>
      <c r="G34" s="183" t="s">
        <v>90</v>
      </c>
      <c r="H34" s="183" t="s">
        <v>91</v>
      </c>
      <c r="I34" s="183" t="s">
        <v>92</v>
      </c>
      <c r="J34" s="183" t="s">
        <v>93</v>
      </c>
      <c r="K34" s="183" t="s">
        <v>94</v>
      </c>
      <c r="L34" s="183" t="s">
        <v>95</v>
      </c>
      <c r="M34" s="183" t="s">
        <v>96</v>
      </c>
      <c r="N34" s="44" t="s">
        <v>0</v>
      </c>
    </row>
    <row r="35" spans="1:14" x14ac:dyDescent="0.2">
      <c r="A35" s="5" t="s">
        <v>8</v>
      </c>
      <c r="B35" s="168">
        <f t="shared" ref="B35:B40" si="19">B3/B19</f>
        <v>471.89273898659235</v>
      </c>
      <c r="C35" s="169">
        <f t="shared" ref="C35:N35" si="20">C3/C19</f>
        <v>471.87623400365629</v>
      </c>
      <c r="D35" s="169">
        <f t="shared" si="20"/>
        <v>471.13741048964584</v>
      </c>
      <c r="E35" s="169">
        <f t="shared" si="20"/>
        <v>471.57420091324201</v>
      </c>
      <c r="F35" s="169">
        <f t="shared" si="20"/>
        <v>472.54210069444446</v>
      </c>
      <c r="G35" s="169">
        <f t="shared" si="20"/>
        <v>471.7227130977131</v>
      </c>
      <c r="H35" s="169">
        <f t="shared" si="20"/>
        <v>471.03063909774437</v>
      </c>
      <c r="I35" s="169">
        <f>I3/I19</f>
        <v>471.5383616772686</v>
      </c>
      <c r="J35" s="169">
        <f t="shared" si="20"/>
        <v>470.89175686927558</v>
      </c>
      <c r="K35" s="169">
        <f t="shared" si="20"/>
        <v>471.12455752212389</v>
      </c>
      <c r="L35" s="169">
        <f t="shared" si="20"/>
        <v>471.25742719157034</v>
      </c>
      <c r="M35" s="169">
        <f t="shared" si="20"/>
        <v>470.73052425281725</v>
      </c>
      <c r="N35" s="168">
        <f t="shared" si="20"/>
        <v>471.43701928359519</v>
      </c>
    </row>
    <row r="36" spans="1:14" x14ac:dyDescent="0.2">
      <c r="A36" s="5" t="s">
        <v>9</v>
      </c>
      <c r="B36" s="168">
        <f t="shared" si="19"/>
        <v>437.58075519475682</v>
      </c>
      <c r="C36" s="169">
        <f t="shared" ref="C36:N36" si="21">C4/C20</f>
        <v>437.80893132121963</v>
      </c>
      <c r="D36" s="169">
        <f t="shared" si="21"/>
        <v>438.07410617551466</v>
      </c>
      <c r="E36" s="169">
        <f t="shared" si="21"/>
        <v>438.01841004184098</v>
      </c>
      <c r="F36" s="169">
        <f t="shared" si="21"/>
        <v>437.97221285078973</v>
      </c>
      <c r="G36" s="169">
        <f t="shared" si="21"/>
        <v>437.34996296844912</v>
      </c>
      <c r="H36" s="169">
        <f t="shared" si="21"/>
        <v>437.59424460431654</v>
      </c>
      <c r="I36" s="169">
        <f t="shared" si="21"/>
        <v>438.87682119205294</v>
      </c>
      <c r="J36" s="169">
        <f t="shared" si="21"/>
        <v>437.48947684906796</v>
      </c>
      <c r="K36" s="169">
        <f t="shared" si="21"/>
        <v>437.64617234468943</v>
      </c>
      <c r="L36" s="169">
        <f t="shared" si="21"/>
        <v>437.81972364187016</v>
      </c>
      <c r="M36" s="169">
        <f t="shared" si="21"/>
        <v>437.49883341110592</v>
      </c>
      <c r="N36" s="168">
        <f t="shared" si="21"/>
        <v>437.83207099112616</v>
      </c>
    </row>
    <row r="37" spans="1:14" x14ac:dyDescent="0.2">
      <c r="A37" s="5" t="s">
        <v>105</v>
      </c>
      <c r="B37" s="168">
        <f t="shared" si="19"/>
        <v>438.1724078834618</v>
      </c>
      <c r="C37" s="169">
        <f t="shared" ref="C37:N37" si="22">C5/C21</f>
        <v>438.53371554575523</v>
      </c>
      <c r="D37" s="169">
        <f t="shared" si="22"/>
        <v>437.70928961748638</v>
      </c>
      <c r="E37" s="169">
        <f t="shared" si="22"/>
        <v>437.45684210526321</v>
      </c>
      <c r="F37" s="169">
        <f t="shared" si="22"/>
        <v>438.79179206566346</v>
      </c>
      <c r="G37" s="169">
        <f t="shared" si="22"/>
        <v>436.8</v>
      </c>
      <c r="H37" s="169">
        <f t="shared" si="22"/>
        <v>437.98448060075094</v>
      </c>
      <c r="I37" s="169">
        <f t="shared" si="22"/>
        <v>438.11910610026177</v>
      </c>
      <c r="J37" s="169">
        <f t="shared" si="22"/>
        <v>437.49314996032791</v>
      </c>
      <c r="K37" s="169">
        <f t="shared" si="22"/>
        <v>437.79227623807361</v>
      </c>
      <c r="L37" s="169">
        <f t="shared" si="22"/>
        <v>437.5609756097561</v>
      </c>
      <c r="M37" s="169">
        <f t="shared" si="22"/>
        <v>437.10110294117646</v>
      </c>
      <c r="N37" s="168">
        <f t="shared" si="22"/>
        <v>437.78896858768246</v>
      </c>
    </row>
    <row r="38" spans="1:14" x14ac:dyDescent="0.2">
      <c r="A38" s="45" t="s">
        <v>24</v>
      </c>
      <c r="B38" s="168">
        <f t="shared" si="19"/>
        <v>473.77985038351068</v>
      </c>
      <c r="C38" s="169">
        <f t="shared" ref="C38:N38" si="23">C6/C22</f>
        <v>473.86503961267607</v>
      </c>
      <c r="D38" s="169">
        <f t="shared" si="23"/>
        <v>473.43945531261988</v>
      </c>
      <c r="E38" s="169">
        <f t="shared" si="23"/>
        <v>473.18152385574325</v>
      </c>
      <c r="F38" s="169">
        <f t="shared" si="23"/>
        <v>473.43350160762043</v>
      </c>
      <c r="G38" s="169">
        <f t="shared" si="23"/>
        <v>473.27065381764271</v>
      </c>
      <c r="H38" s="169">
        <f t="shared" si="23"/>
        <v>473.72295690769147</v>
      </c>
      <c r="I38" s="169">
        <f t="shared" si="23"/>
        <v>473.35187093652667</v>
      </c>
      <c r="J38" s="169">
        <f t="shared" si="23"/>
        <v>473.48043894707826</v>
      </c>
      <c r="K38" s="169">
        <f t="shared" si="23"/>
        <v>473.13250521920662</v>
      </c>
      <c r="L38" s="169">
        <f t="shared" si="23"/>
        <v>473.30524967840017</v>
      </c>
      <c r="M38" s="169">
        <f t="shared" si="23"/>
        <v>473.277901388224</v>
      </c>
      <c r="N38" s="168">
        <f t="shared" si="23"/>
        <v>473.43525604334286</v>
      </c>
    </row>
    <row r="39" spans="1:14" x14ac:dyDescent="0.2">
      <c r="A39" s="9" t="s">
        <v>1</v>
      </c>
      <c r="B39" s="168">
        <f t="shared" si="19"/>
        <v>438.0771929824561</v>
      </c>
      <c r="C39" s="169">
        <f t="shared" ref="C39:N39" si="24">C7/C23</f>
        <v>437.89122055674517</v>
      </c>
      <c r="D39" s="169">
        <f t="shared" si="24"/>
        <v>437.8701510820743</v>
      </c>
      <c r="E39" s="169">
        <f t="shared" si="24"/>
        <v>437.10165745856352</v>
      </c>
      <c r="F39" s="169">
        <f t="shared" si="24"/>
        <v>437.42111624600074</v>
      </c>
      <c r="G39" s="169">
        <f t="shared" si="24"/>
        <v>437.60412371134015</v>
      </c>
      <c r="H39" s="169">
        <f t="shared" si="24"/>
        <v>438.39840319361281</v>
      </c>
      <c r="I39" s="169">
        <f t="shared" si="24"/>
        <v>437.73901827302046</v>
      </c>
      <c r="J39" s="169">
        <f t="shared" si="24"/>
        <v>437.45242718446605</v>
      </c>
      <c r="K39" s="169">
        <f>K7/K23</f>
        <v>438.40058629534627</v>
      </c>
      <c r="L39" s="169">
        <f>L7/L23</f>
        <v>438.01671309192199</v>
      </c>
      <c r="M39" s="169">
        <f t="shared" si="24"/>
        <v>436.963595505618</v>
      </c>
      <c r="N39" s="168">
        <f t="shared" si="24"/>
        <v>437.74847698896195</v>
      </c>
    </row>
    <row r="40" spans="1:14" s="53" customFormat="1" x14ac:dyDescent="0.2">
      <c r="A40" s="48" t="s">
        <v>10</v>
      </c>
      <c r="B40" s="179">
        <f t="shared" si="19"/>
        <v>461.18128223094175</v>
      </c>
      <c r="C40" s="180">
        <f>C8/C24</f>
        <v>461.01498498342102</v>
      </c>
      <c r="D40" s="180">
        <f t="shared" ref="D40:N40" si="25">D8/D24</f>
        <v>460.76728224800991</v>
      </c>
      <c r="E40" s="180">
        <f t="shared" si="25"/>
        <v>460.5781411862298</v>
      </c>
      <c r="F40" s="180">
        <f t="shared" si="25"/>
        <v>461.27321187584346</v>
      </c>
      <c r="G40" s="180">
        <f t="shared" si="25"/>
        <v>460.63415969305066</v>
      </c>
      <c r="H40" s="180">
        <f>H8/H24</f>
        <v>461.52045268629723</v>
      </c>
      <c r="I40" s="180">
        <f t="shared" si="25"/>
        <v>459.79480973458016</v>
      </c>
      <c r="J40" s="180">
        <f>J8/J24</f>
        <v>460.21354321798805</v>
      </c>
      <c r="K40" s="180">
        <f t="shared" si="25"/>
        <v>460.39123551937956</v>
      </c>
      <c r="L40" s="180">
        <f>L8/L24</f>
        <v>460.22227754467758</v>
      </c>
      <c r="M40" s="180">
        <f t="shared" si="25"/>
        <v>459.71525092046198</v>
      </c>
      <c r="N40" s="179">
        <f t="shared" si="25"/>
        <v>460.59792288715414</v>
      </c>
    </row>
  </sheetData>
  <pageMargins left="0.5" right="0.5" top="0.75" bottom="0.75" header="0.3" footer="0.3"/>
  <pageSetup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64"/>
  <sheetViews>
    <sheetView showRuler="0" topLeftCell="D30" zoomScale="124" zoomScaleNormal="124" zoomScalePageLayoutView="120" workbookViewId="0">
      <selection activeCell="M64" sqref="M64"/>
    </sheetView>
  </sheetViews>
  <sheetFormatPr defaultColWidth="9.33203125" defaultRowHeight="9.6" x14ac:dyDescent="0.2"/>
  <cols>
    <col min="1" max="1" width="11.44140625" style="20" customWidth="1"/>
    <col min="2" max="2" width="11.5546875" style="20" customWidth="1"/>
    <col min="3" max="3" width="11.44140625" style="20" customWidth="1"/>
    <col min="4" max="5" width="11.33203125" style="20" bestFit="1" customWidth="1"/>
    <col min="6" max="6" width="12" style="20" bestFit="1" customWidth="1"/>
    <col min="7" max="7" width="11.6640625" style="20" customWidth="1"/>
    <col min="8" max="9" width="12.33203125" style="20" bestFit="1" customWidth="1"/>
    <col min="10" max="10" width="11.33203125" style="20" bestFit="1" customWidth="1"/>
    <col min="11" max="11" width="11.5546875" style="20" bestFit="1" customWidth="1"/>
    <col min="12" max="13" width="11.21875" style="20" customWidth="1"/>
    <col min="14" max="14" width="13.6640625" style="20" customWidth="1"/>
    <col min="15" max="16384" width="9.33203125" style="20"/>
  </cols>
  <sheetData>
    <row r="1" spans="1:14" x14ac:dyDescent="0.2">
      <c r="A1" s="106" t="s">
        <v>41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</row>
    <row r="2" spans="1:14" ht="10.199999999999999" x14ac:dyDescent="0.2">
      <c r="A2" s="21" t="s">
        <v>4</v>
      </c>
      <c r="B2" s="183" t="s">
        <v>86</v>
      </c>
      <c r="C2" s="183" t="s">
        <v>87</v>
      </c>
      <c r="D2" s="183" t="s">
        <v>88</v>
      </c>
      <c r="E2" s="183" t="s">
        <v>89</v>
      </c>
      <c r="F2" s="183" t="s">
        <v>97</v>
      </c>
      <c r="G2" s="183" t="s">
        <v>90</v>
      </c>
      <c r="H2" s="183" t="s">
        <v>91</v>
      </c>
      <c r="I2" s="183" t="s">
        <v>92</v>
      </c>
      <c r="J2" s="183" t="s">
        <v>93</v>
      </c>
      <c r="K2" s="183" t="s">
        <v>94</v>
      </c>
      <c r="L2" s="183" t="s">
        <v>95</v>
      </c>
      <c r="M2" s="183" t="s">
        <v>96</v>
      </c>
      <c r="N2" s="22" t="s">
        <v>40</v>
      </c>
    </row>
    <row r="3" spans="1:14" ht="10.199999999999999" x14ac:dyDescent="0.2">
      <c r="A3" s="23" t="s">
        <v>8</v>
      </c>
      <c r="B3" s="134">
        <f>+'[1]Oct 2023'!$J$61</f>
        <v>164980.40000000002</v>
      </c>
      <c r="C3" s="134">
        <f>+'[1]Nov 2023'!$J$51</f>
        <v>153228.4</v>
      </c>
      <c r="D3" s="134">
        <f>+'[1]Dec 2023'!$J$51</f>
        <v>135376.79999999999</v>
      </c>
      <c r="E3" s="134">
        <f>+'[1]Jan 2024'!$J$51</f>
        <v>166639.20000000001</v>
      </c>
      <c r="F3" s="134">
        <f>+'[1]Feb 2024'!$J$51</f>
        <v>156005.20000000001</v>
      </c>
      <c r="G3" s="134">
        <f>+'[1]Mar 2024'!$J$51</f>
        <v>142979.19999999998</v>
      </c>
      <c r="H3" s="134">
        <f>+'[1]Apr 2024'!$J$51</f>
        <v>142038</v>
      </c>
      <c r="I3" s="134">
        <f>+'[1]May 2024'!$J$54</f>
        <v>185561.80000000002</v>
      </c>
      <c r="J3" s="134">
        <f>+'[1]Jun 2024'!$J$54</f>
        <v>145532.4</v>
      </c>
      <c r="K3" s="134">
        <f>+'[1]Jul 2024'!$J$54</f>
        <v>158246.39999999999</v>
      </c>
      <c r="L3" s="134">
        <f>+'[1]Aug 2024'!$J$54</f>
        <v>170175.2</v>
      </c>
      <c r="M3" s="134">
        <f>+'[1]Sep 2024'!$J$54</f>
        <v>141076</v>
      </c>
      <c r="N3" s="171">
        <f t="shared" ref="N3:N7" si="0">SUM(B3:M3)</f>
        <v>1861838.9999999998</v>
      </c>
    </row>
    <row r="4" spans="1:14" s="1" customFormat="1" ht="10.199999999999999" x14ac:dyDescent="0.2">
      <c r="A4" s="191" t="s">
        <v>9</v>
      </c>
      <c r="B4" s="134">
        <f>+'[2]Oct 2023'!$J$42</f>
        <v>158585.25</v>
      </c>
      <c r="C4" s="134">
        <f>+'[2]Nov 2023'!$J$38</f>
        <v>160306.60999999999</v>
      </c>
      <c r="D4" s="134">
        <f>+'[2]Dec 2023'!$J$38</f>
        <v>143189.96</v>
      </c>
      <c r="E4" s="134">
        <f>+'[2]Jan 2024'!$J$38</f>
        <v>173636.28</v>
      </c>
      <c r="F4" s="134">
        <f>+'[2]Feb 2024'!$J$38</f>
        <v>159042.34</v>
      </c>
      <c r="G4" s="134">
        <f>+'[2]Mar 2024'!$J$38</f>
        <v>166267.63</v>
      </c>
      <c r="H4" s="134">
        <f>+'[2]Apr 2024'!$J$38</f>
        <v>145988.79</v>
      </c>
      <c r="I4" s="134">
        <f>+'[2]May 2024'!$J$41</f>
        <v>165411.81</v>
      </c>
      <c r="J4" s="134">
        <f>+'[2]Jun 2024'!$J$41</f>
        <v>133487.04000000001</v>
      </c>
      <c r="K4" s="134">
        <f>+'[2]Jul 2024'!$J$41</f>
        <v>160605.94</v>
      </c>
      <c r="L4" s="134">
        <f>+'[2]Aug 2024'!$J$41</f>
        <v>161938.94</v>
      </c>
      <c r="M4" s="134">
        <f>+'[2]Sep 2024'!$J$41</f>
        <v>147649.48000000001</v>
      </c>
      <c r="N4" s="192">
        <f t="shared" si="0"/>
        <v>1876110.0699999998</v>
      </c>
    </row>
    <row r="5" spans="1:14" s="1" customFormat="1" ht="10.199999999999999" x14ac:dyDescent="0.2">
      <c r="A5" s="191" t="s">
        <v>103</v>
      </c>
      <c r="B5" s="134">
        <f>+'[3]OCT 2023'!$J$47</f>
        <v>47731.44</v>
      </c>
      <c r="C5" s="134">
        <f>+'[3]NOV 2023'!$J$48</f>
        <v>59059.32</v>
      </c>
      <c r="D5" s="134">
        <f>+'[3]DEC 2023'!$J$48</f>
        <v>49121.279999999999</v>
      </c>
      <c r="E5" s="134">
        <f>+'[3]JAN 2024'!$J$48</f>
        <v>56509.440000000002</v>
      </c>
      <c r="F5" s="134">
        <f>+'[3]FEB 2024'!$J$48</f>
        <v>53713.919999999998</v>
      </c>
      <c r="G5" s="134">
        <f>+'[3]MAR 2024'!$J$48</f>
        <v>53514.239999999998</v>
      </c>
      <c r="H5" s="134">
        <f>+'[4]APR 2024'!$J$48</f>
        <v>54912</v>
      </c>
      <c r="I5" s="134">
        <f>+'[4]MAY 2024'!$J$50</f>
        <v>59205.119999999995</v>
      </c>
      <c r="J5" s="134">
        <f>+'[4]JUN 2024'!$J$50</f>
        <v>44328.959999999999</v>
      </c>
      <c r="K5" s="134">
        <f>+'[4]JUL 2024'!$J$50</f>
        <v>50419.199999999997</v>
      </c>
      <c r="L5" s="134">
        <f>+'[4]AUG 2024'!$J$51</f>
        <v>54412.800000000003</v>
      </c>
      <c r="M5" s="134">
        <f>+'[4]SEP 2024'!$J$51</f>
        <v>56209.919999999998</v>
      </c>
      <c r="N5" s="192">
        <f t="shared" si="0"/>
        <v>639137.64000000013</v>
      </c>
    </row>
    <row r="6" spans="1:14" ht="9" customHeight="1" x14ac:dyDescent="0.2">
      <c r="A6" s="185" t="s">
        <v>53</v>
      </c>
      <c r="B6" s="186">
        <f>+'[5]OCT 2023'!$J$47</f>
        <v>565798.39</v>
      </c>
      <c r="C6" s="186">
        <f>+'[5]NOV 2023'!$J$44</f>
        <v>557050.32000000007</v>
      </c>
      <c r="D6" s="186">
        <f>+'[5]DEC 2023'!$J$44</f>
        <v>512421.71000000008</v>
      </c>
      <c r="E6" s="186">
        <f>+'[5]JAN 2024'!$J$44</f>
        <v>580882.44999999995</v>
      </c>
      <c r="F6" s="186">
        <f>+'[5]FEB 2024'!$J$44</f>
        <v>542740.42000000004</v>
      </c>
      <c r="G6" s="186">
        <f>+'[5]MAR 2024'!$J$44</f>
        <v>559234</v>
      </c>
      <c r="H6" s="186">
        <f>+'[5]APR 2024'!$J$44</f>
        <v>541797.39</v>
      </c>
      <c r="I6" s="186">
        <f>+'[5]MAY 2024'!$J$40</f>
        <v>527950.80000000005</v>
      </c>
      <c r="J6" s="186">
        <f>+'[5]JUN 2024'!$J$40</f>
        <v>449460.96</v>
      </c>
      <c r="K6" s="186">
        <f>+'[5]JUL 2024'!$J$40</f>
        <v>505818.56000000006</v>
      </c>
      <c r="L6" s="186">
        <f>+'[5]AUG 2024'!$J$40</f>
        <v>530547.67999999993</v>
      </c>
      <c r="M6" s="186">
        <f>+'[5]SEP 2024'!$J$40</f>
        <v>451004.31999999995</v>
      </c>
      <c r="N6" s="171">
        <f>SUM(B6:M6)</f>
        <v>6324707</v>
      </c>
    </row>
    <row r="7" spans="1:14" ht="9.75" customHeight="1" x14ac:dyDescent="0.2">
      <c r="A7" s="23" t="s">
        <v>1</v>
      </c>
      <c r="B7" s="134">
        <f>+'[6]OCT 2023'!$J$51</f>
        <v>202961.46</v>
      </c>
      <c r="C7" s="134">
        <f>+'[6]NOV 2023'!$J$53</f>
        <v>222270.64</v>
      </c>
      <c r="D7" s="134">
        <f>+'[6]DEC 2023'!$J$52</f>
        <v>197163.96</v>
      </c>
      <c r="E7" s="134">
        <f>+'[6]JAN 2024'!$J$52</f>
        <v>224935.56</v>
      </c>
      <c r="F7" s="134">
        <f>+'[6]FEB 2024'!$J$52</f>
        <v>212685.63999999998</v>
      </c>
      <c r="G7" s="134">
        <f>+'[6]MAR 2024'!$J$52</f>
        <v>220940.46000000002</v>
      </c>
      <c r="H7" s="134">
        <f>+'[6]APR 2024'!$J$52</f>
        <v>228776.15999999997</v>
      </c>
      <c r="I7" s="134">
        <f>+'[6]MAY 2024'!$J$51</f>
        <v>229792.28</v>
      </c>
      <c r="J7" s="134">
        <f>+'[6]JUN 2024'!$J$51</f>
        <v>190827.64</v>
      </c>
      <c r="K7" s="134">
        <f>+'[6]JUL 2024'!$J$51</f>
        <v>214480.88</v>
      </c>
      <c r="L7" s="134">
        <f>+'[6]AUG 2024'!$J$50</f>
        <v>229244.86</v>
      </c>
      <c r="M7" s="134">
        <f>+'[6]SEP 2024'!$J$51</f>
        <v>204811.46</v>
      </c>
      <c r="N7" s="171">
        <f t="shared" si="0"/>
        <v>2578890.9999999995</v>
      </c>
    </row>
    <row r="8" spans="1:14" ht="10.199999999999999" x14ac:dyDescent="0.2">
      <c r="A8" s="23"/>
      <c r="B8" s="170"/>
      <c r="C8" s="170"/>
      <c r="D8" s="134"/>
      <c r="E8" s="134"/>
      <c r="F8" s="134"/>
      <c r="G8" s="134"/>
      <c r="H8" s="134"/>
      <c r="I8" s="134"/>
      <c r="J8" s="134"/>
      <c r="K8" s="134"/>
      <c r="L8" s="170"/>
      <c r="M8" s="170"/>
      <c r="N8" s="171"/>
    </row>
    <row r="9" spans="1:14" x14ac:dyDescent="0.2">
      <c r="A9" s="21" t="s">
        <v>12</v>
      </c>
      <c r="B9" s="172">
        <f>SUM(B3:B8)</f>
        <v>1140056.94</v>
      </c>
      <c r="C9" s="172">
        <f>SUM(C3:C8)</f>
        <v>1151915.29</v>
      </c>
      <c r="D9" s="172">
        <f>SUM(D3:D8)</f>
        <v>1037273.7100000001</v>
      </c>
      <c r="E9" s="172">
        <f>SUM(E3:E8)</f>
        <v>1202602.93</v>
      </c>
      <c r="F9" s="172">
        <f>SUM(F3:F8)</f>
        <v>1124187.52</v>
      </c>
      <c r="G9" s="172">
        <f t="shared" ref="G9" si="1">SUM(G3:G8)</f>
        <v>1142935.53</v>
      </c>
      <c r="H9" s="172">
        <f t="shared" ref="H9:M9" si="2">SUM(H3:H8)</f>
        <v>1113512.3400000001</v>
      </c>
      <c r="I9" s="172">
        <f>SUM(I3:I8)</f>
        <v>1167921.81</v>
      </c>
      <c r="J9" s="172">
        <f>SUM(J3:J8)</f>
        <v>963637.00000000012</v>
      </c>
      <c r="K9" s="172">
        <f>SUM(K3:K8)</f>
        <v>1089570.98</v>
      </c>
      <c r="L9" s="172">
        <f>SUM(L3:L8)</f>
        <v>1146319.48</v>
      </c>
      <c r="M9" s="172">
        <f>SUM(M3:M8)</f>
        <v>1000751.1799999999</v>
      </c>
      <c r="N9" s="173">
        <f t="shared" ref="N9" si="3">SUM(N3:N8)</f>
        <v>13280684.709999999</v>
      </c>
    </row>
    <row r="10" spans="1:14" ht="1.5" customHeight="1" x14ac:dyDescent="0.2">
      <c r="A10" s="123"/>
      <c r="B10" s="123"/>
      <c r="C10" s="123"/>
      <c r="D10" s="123"/>
      <c r="E10" s="123"/>
      <c r="F10" s="123"/>
      <c r="G10" s="123"/>
      <c r="H10" s="123"/>
      <c r="I10" s="123"/>
      <c r="J10" s="123"/>
      <c r="K10" s="123"/>
      <c r="L10" s="123"/>
      <c r="M10" s="123"/>
      <c r="N10" s="123"/>
    </row>
    <row r="11" spans="1:14" ht="10.199999999999999" x14ac:dyDescent="0.2">
      <c r="A11" s="21" t="s">
        <v>19</v>
      </c>
      <c r="B11" s="183" t="s">
        <v>86</v>
      </c>
      <c r="C11" s="183" t="s">
        <v>87</v>
      </c>
      <c r="D11" s="183" t="s">
        <v>88</v>
      </c>
      <c r="E11" s="183" t="s">
        <v>89</v>
      </c>
      <c r="F11" s="183" t="s">
        <v>97</v>
      </c>
      <c r="G11" s="183" t="s">
        <v>90</v>
      </c>
      <c r="H11" s="183" t="s">
        <v>91</v>
      </c>
      <c r="I11" s="183" t="s">
        <v>92</v>
      </c>
      <c r="J11" s="183" t="s">
        <v>93</v>
      </c>
      <c r="K11" s="183" t="s">
        <v>94</v>
      </c>
      <c r="L11" s="183" t="s">
        <v>95</v>
      </c>
      <c r="M11" s="183" t="s">
        <v>96</v>
      </c>
      <c r="N11" s="22" t="s">
        <v>40</v>
      </c>
    </row>
    <row r="12" spans="1:14" ht="10.199999999999999" x14ac:dyDescent="0.2">
      <c r="A12" s="23" t="s">
        <v>8</v>
      </c>
      <c r="B12" s="7">
        <f>+'[1]Oct 2023'!$I$61</f>
        <v>1048</v>
      </c>
      <c r="C12" s="7">
        <f>+'[1]Nov 2023'!$I$51</f>
        <v>971</v>
      </c>
      <c r="D12" s="7">
        <f>+'[1]Dec 2023'!$I$51</f>
        <v>858</v>
      </c>
      <c r="E12" s="7">
        <f>+'[1]Jan 2024'!$I$51</f>
        <v>1056</v>
      </c>
      <c r="F12" s="7">
        <f>+'[1]Feb 2024'!$I$51</f>
        <v>981</v>
      </c>
      <c r="G12" s="7">
        <f>+'[1]Mar 2024'!$I$51</f>
        <v>908</v>
      </c>
      <c r="H12" s="7">
        <f>+'[1]Apr 2024'!$I$51</f>
        <v>902</v>
      </c>
      <c r="I12" s="7">
        <f>+'[1]May 2024'!$I$54</f>
        <v>1163</v>
      </c>
      <c r="J12" s="7">
        <f>+'[1]Jun 2024'!$I$54</f>
        <v>921</v>
      </c>
      <c r="K12" s="7">
        <f>+'[1]Jul 2024'!$I$54</f>
        <v>997</v>
      </c>
      <c r="L12" s="7">
        <f>+'[1]Aug 2024'!$I$54</f>
        <v>1072</v>
      </c>
      <c r="M12" s="7">
        <f>+'[1]Sep 2024'!$I$54</f>
        <v>895</v>
      </c>
      <c r="N12" s="24">
        <f>SUM(B12:M12)</f>
        <v>11772</v>
      </c>
    </row>
    <row r="13" spans="1:14" s="1" customFormat="1" ht="10.199999999999999" x14ac:dyDescent="0.2">
      <c r="A13" s="191" t="s">
        <v>9</v>
      </c>
      <c r="B13" s="182">
        <f>+'[2]Oct 2023'!$I$42</f>
        <v>1543</v>
      </c>
      <c r="C13" s="182">
        <f>+'[2]Nov 2023'!$I$38</f>
        <v>1568</v>
      </c>
      <c r="D13" s="182">
        <f>+'[2]Dec 2023'!$I$38</f>
        <v>1397</v>
      </c>
      <c r="E13" s="182">
        <f>+'[2]Jan 2024'!$I$38</f>
        <v>1692</v>
      </c>
      <c r="F13" s="182">
        <f>+'[2]Feb 2024'!$I$38</f>
        <v>1549</v>
      </c>
      <c r="G13" s="182">
        <f>+'[2]Mar 2024'!$I$38</f>
        <v>1617</v>
      </c>
      <c r="H13" s="182">
        <f>+'[2]Apr 2024'!$I$38</f>
        <v>1423</v>
      </c>
      <c r="I13" s="182">
        <f>+'[2]May 2024'!$I$41</f>
        <v>1625</v>
      </c>
      <c r="J13" s="182">
        <f>+'[2]Jun 2024'!$I$41</f>
        <v>1306</v>
      </c>
      <c r="K13" s="182">
        <f>+'[2]Jul 2024'!$I$41</f>
        <v>1574</v>
      </c>
      <c r="L13" s="182">
        <f>+'[2]Aug 2024'!$I$41</f>
        <v>1578</v>
      </c>
      <c r="M13" s="182">
        <f>+'[2]Sep 2024'!$I$41</f>
        <v>1440</v>
      </c>
      <c r="N13" s="182">
        <f t="shared" ref="N13:N16" si="4">SUM(B13:M13)</f>
        <v>18312</v>
      </c>
    </row>
    <row r="14" spans="1:14" s="1" customFormat="1" ht="10.199999999999999" x14ac:dyDescent="0.2">
      <c r="A14" s="191" t="s">
        <v>103</v>
      </c>
      <c r="B14" s="182">
        <f>+'[3]OCT 2023'!$I$47</f>
        <v>471</v>
      </c>
      <c r="C14" s="182">
        <f>+'[3]NOV 2023'!$I$48</f>
        <v>585</v>
      </c>
      <c r="D14" s="182">
        <f>+'[3]DEC 2023'!$I$48</f>
        <v>490</v>
      </c>
      <c r="E14" s="182">
        <f>+'[3]JAN 2024'!$I$48</f>
        <v>563</v>
      </c>
      <c r="F14" s="182">
        <f>+'[3]FEB 2024'!$I$48</f>
        <v>536</v>
      </c>
      <c r="G14" s="182">
        <f>+'[3]MAR 2024'!$I$48</f>
        <v>533</v>
      </c>
      <c r="H14" s="182">
        <f>+'[4]APR 2024'!$I$48</f>
        <v>546</v>
      </c>
      <c r="I14" s="182">
        <f>+'[4]MAY 2024'!$I$50</f>
        <v>593</v>
      </c>
      <c r="J14" s="182">
        <f>+'[4]JUN 2024'!$I$50</f>
        <v>443</v>
      </c>
      <c r="K14" s="182">
        <f>+'[4]JUL 2024'!$I$50</f>
        <v>500</v>
      </c>
      <c r="L14" s="182">
        <f>+'[4]AUG 2024'!$I$51</f>
        <v>544</v>
      </c>
      <c r="M14" s="182">
        <f>+'[4]SEP 2024'!$I$51</f>
        <v>562</v>
      </c>
      <c r="N14" s="182">
        <f>SUM(B14:M14)</f>
        <v>6366</v>
      </c>
    </row>
    <row r="15" spans="1:14" s="1" customFormat="1" ht="10.199999999999999" x14ac:dyDescent="0.2">
      <c r="A15" s="191" t="s">
        <v>24</v>
      </c>
      <c r="B15" s="182">
        <f>+'[5]OCT 2023'!$I$47</f>
        <v>3833</v>
      </c>
      <c r="C15" s="182">
        <f>+'[5]NOV 2023'!$I$44</f>
        <v>3800</v>
      </c>
      <c r="D15" s="182">
        <f>+'[5]DEC 2023'!$I$44</f>
        <v>3504</v>
      </c>
      <c r="E15" s="182">
        <f>+'[5]JAN 2024'!$I$44</f>
        <v>3999</v>
      </c>
      <c r="F15" s="182">
        <f>+'[5]FEB 2024'!$I$44</f>
        <v>3762</v>
      </c>
      <c r="G15" s="182">
        <f>+'[5]MAR 2024'!$I$44</f>
        <v>3842</v>
      </c>
      <c r="H15" s="182">
        <f>+'[5]APR 2024'!$I$44</f>
        <v>3731</v>
      </c>
      <c r="I15" s="182">
        <f>+'[5]MAY 2024'!$I$40</f>
        <v>3613</v>
      </c>
      <c r="J15" s="182">
        <f>+'[5]JUN 2024'!$I$40</f>
        <v>3085</v>
      </c>
      <c r="K15" s="182">
        <f>+'[5]JUL 2024'!$I$40</f>
        <v>3466</v>
      </c>
      <c r="L15" s="182">
        <f>+'[5]AUG 2024'!$I$40</f>
        <v>3615</v>
      </c>
      <c r="M15" s="182">
        <f>+'[5]SEP 2024'!$I$40</f>
        <v>3075</v>
      </c>
      <c r="N15" s="182">
        <f t="shared" si="4"/>
        <v>43325</v>
      </c>
    </row>
    <row r="16" spans="1:14" s="1" customFormat="1" ht="10.199999999999999" x14ac:dyDescent="0.2">
      <c r="A16" s="191" t="s">
        <v>1</v>
      </c>
      <c r="B16" s="182">
        <f>+'[6]OCT 2023'!$I$51</f>
        <v>1254</v>
      </c>
      <c r="C16" s="182">
        <f>+'[6]NOV 2023'!$I$53</f>
        <v>1349</v>
      </c>
      <c r="D16" s="182">
        <f>+'[6]DEC 2023'!$I$52</f>
        <v>1203</v>
      </c>
      <c r="E16" s="182">
        <f>+'[6]JAN 2024'!$I$52</f>
        <v>1365</v>
      </c>
      <c r="F16" s="182">
        <f>+'[6]FEB 2024'!$I$52</f>
        <v>1319</v>
      </c>
      <c r="G16" s="182">
        <f>+'[6]MAR 2024'!$I$52</f>
        <v>1347</v>
      </c>
      <c r="H16" s="182">
        <f>+'[6]APR 2024'!$I$52</f>
        <v>1390</v>
      </c>
      <c r="I16" s="182">
        <f>+'[6]MAY 2024'!$I$51</f>
        <v>1403</v>
      </c>
      <c r="J16" s="182">
        <f>+'[6]JUN 2024'!$I$51</f>
        <v>1163</v>
      </c>
      <c r="K16" s="182">
        <f>+'[6]JUL 2024'!$I$51</f>
        <v>1306</v>
      </c>
      <c r="L16" s="182">
        <f>+'[6]AUG 2024'!$I$50</f>
        <v>1424</v>
      </c>
      <c r="M16" s="182">
        <f>+'[6]SEP 2024'!$I$51</f>
        <v>1237</v>
      </c>
      <c r="N16" s="182">
        <f t="shared" si="4"/>
        <v>15760</v>
      </c>
    </row>
    <row r="17" spans="1:14" x14ac:dyDescent="0.2">
      <c r="A17" s="23"/>
      <c r="B17" s="24"/>
      <c r="C17" s="24"/>
      <c r="D17" s="126"/>
      <c r="E17" s="24"/>
      <c r="F17" s="24"/>
      <c r="G17" s="24"/>
      <c r="H17" s="24"/>
      <c r="I17" s="24"/>
      <c r="J17" s="24" t="s">
        <v>69</v>
      </c>
      <c r="K17" s="24"/>
      <c r="L17" s="24"/>
      <c r="M17" s="24"/>
      <c r="N17" s="25"/>
    </row>
    <row r="18" spans="1:14" s="1" customFormat="1" ht="10.199999999999999" x14ac:dyDescent="0.2">
      <c r="A18" s="193" t="s">
        <v>12</v>
      </c>
      <c r="B18" s="152">
        <f>SUM(B12:B17)</f>
        <v>8149</v>
      </c>
      <c r="C18" s="152">
        <f>SUM(C12:C17)</f>
        <v>8273</v>
      </c>
      <c r="D18" s="152">
        <f>SUM(D12:D17)</f>
        <v>7452</v>
      </c>
      <c r="E18" s="152">
        <f>SUM(E12:E17)</f>
        <v>8675</v>
      </c>
      <c r="F18" s="152">
        <f>SUM(F12:F17)</f>
        <v>8147</v>
      </c>
      <c r="G18" s="152">
        <f t="shared" ref="G18" si="5">SUM(G12:G17)</f>
        <v>8247</v>
      </c>
      <c r="H18" s="152">
        <f t="shared" ref="H18:M18" si="6">SUM(H12:H17)</f>
        <v>7992</v>
      </c>
      <c r="I18" s="152">
        <f>SUM(I12:I17)</f>
        <v>8397</v>
      </c>
      <c r="J18" s="152">
        <f>SUM(J12:J17)</f>
        <v>6918</v>
      </c>
      <c r="K18" s="152">
        <f>SUM(K12:K17)</f>
        <v>7843</v>
      </c>
      <c r="L18" s="152">
        <f>SUM(L12:L17)</f>
        <v>8233</v>
      </c>
      <c r="M18" s="152">
        <f>SUM(M12:M17)</f>
        <v>7209</v>
      </c>
      <c r="N18" s="194">
        <f t="shared" ref="N18" si="7">SUM(N12:N17)</f>
        <v>95535</v>
      </c>
    </row>
    <row r="19" spans="1:14" x14ac:dyDescent="0.2">
      <c r="A19" s="106" t="s">
        <v>42</v>
      </c>
      <c r="B19" s="106"/>
      <c r="C19" s="106"/>
      <c r="D19" s="106"/>
      <c r="E19" s="106"/>
      <c r="F19" s="106"/>
      <c r="G19" s="106"/>
      <c r="H19" s="106"/>
      <c r="I19" s="106"/>
      <c r="J19" s="106"/>
      <c r="K19" s="106"/>
      <c r="L19" s="106"/>
      <c r="M19" s="106"/>
      <c r="N19" s="106"/>
    </row>
    <row r="20" spans="1:14" ht="10.199999999999999" x14ac:dyDescent="0.2">
      <c r="A20" s="21" t="s">
        <v>4</v>
      </c>
      <c r="B20" s="183" t="s">
        <v>86</v>
      </c>
      <c r="C20" s="183" t="s">
        <v>87</v>
      </c>
      <c r="D20" s="183" t="s">
        <v>88</v>
      </c>
      <c r="E20" s="183" t="s">
        <v>89</v>
      </c>
      <c r="F20" s="183" t="s">
        <v>97</v>
      </c>
      <c r="G20" s="183" t="s">
        <v>90</v>
      </c>
      <c r="H20" s="183" t="s">
        <v>91</v>
      </c>
      <c r="I20" s="183" t="s">
        <v>92</v>
      </c>
      <c r="J20" s="183" t="s">
        <v>93</v>
      </c>
      <c r="K20" s="183" t="s">
        <v>94</v>
      </c>
      <c r="L20" s="183" t="s">
        <v>95</v>
      </c>
      <c r="M20" s="183" t="s">
        <v>96</v>
      </c>
      <c r="N20" s="22" t="s">
        <v>40</v>
      </c>
    </row>
    <row r="21" spans="1:14" s="1" customFormat="1" ht="14.1" customHeight="1" x14ac:dyDescent="0.2">
      <c r="A21" s="191" t="s">
        <v>8</v>
      </c>
      <c r="B21" s="134"/>
      <c r="C21" s="134"/>
      <c r="D21" s="134"/>
      <c r="E21" s="134"/>
      <c r="F21" s="134"/>
      <c r="G21" s="134"/>
      <c r="H21" s="134"/>
      <c r="I21" s="134"/>
      <c r="J21" s="134"/>
      <c r="K21" s="195"/>
      <c r="L21" s="134"/>
      <c r="M21" s="134"/>
      <c r="N21" s="192">
        <f t="shared" ref="N21:N25" si="8">SUM(B21:M21)</f>
        <v>0</v>
      </c>
    </row>
    <row r="22" spans="1:14" s="1" customFormat="1" ht="10.199999999999999" x14ac:dyDescent="0.2">
      <c r="A22" s="191" t="s">
        <v>9</v>
      </c>
      <c r="B22" s="134">
        <f>+'[2]Oct 2023'!$J$46</f>
        <v>68707.600000000006</v>
      </c>
      <c r="C22" s="134">
        <f>+'[2]Nov 2023'!$J$42</f>
        <v>91483.6</v>
      </c>
      <c r="D22" s="134">
        <f>+'[2]Dec 2023'!$J$42</f>
        <v>83891.6</v>
      </c>
      <c r="E22" s="134">
        <f>+'[2]Jan 2024'!$J$42</f>
        <v>88446.8</v>
      </c>
      <c r="F22" s="134">
        <f>+'[2]Feb 2024'!$J$42</f>
        <v>81993.600000000006</v>
      </c>
      <c r="G22" s="134">
        <f>+'[2]Mar 2024'!$J$42</f>
        <v>95659.199999999997</v>
      </c>
      <c r="H22" s="134">
        <f>+'[2]Apr 2024'!$J$42</f>
        <v>91483.6</v>
      </c>
      <c r="I22" s="134">
        <f>+'[2]May 2024'!$J$45</f>
        <v>108186</v>
      </c>
      <c r="J22" s="134">
        <f>+'[2]Jun 2024'!$J$45</f>
        <v>91104</v>
      </c>
      <c r="K22" s="134">
        <f>+'[2]Jul 2024'!$J$45</f>
        <v>107806.39999999999</v>
      </c>
      <c r="L22" s="134">
        <f>+'[2]Aug 2024'!$J$45</f>
        <v>100973.6</v>
      </c>
      <c r="M22" s="134">
        <f>+'[2]Sep 2024'!$J$45</f>
        <v>97936.8</v>
      </c>
      <c r="N22" s="192">
        <f>SUM(B22:M22)</f>
        <v>1107672.8</v>
      </c>
    </row>
    <row r="23" spans="1:14" s="1" customFormat="1" ht="10.199999999999999" hidden="1" x14ac:dyDescent="0.2">
      <c r="A23" s="191" t="s">
        <v>23</v>
      </c>
      <c r="B23" s="134">
        <v>0</v>
      </c>
      <c r="C23" s="134"/>
      <c r="D23" s="134">
        <v>0</v>
      </c>
      <c r="E23" s="134"/>
      <c r="F23" s="134"/>
      <c r="G23" s="134"/>
      <c r="H23" s="195"/>
      <c r="I23" s="134"/>
      <c r="J23" s="134"/>
      <c r="K23" s="134"/>
      <c r="L23" s="134"/>
      <c r="M23" s="134"/>
      <c r="N23" s="192">
        <f>SUM(B23:M23)</f>
        <v>0</v>
      </c>
    </row>
    <row r="24" spans="1:14" s="1" customFormat="1" ht="10.199999999999999" x14ac:dyDescent="0.2">
      <c r="A24" s="5" t="s">
        <v>24</v>
      </c>
      <c r="B24" s="134">
        <f>+'[5]OCT 2023'!$J$54</f>
        <v>1261205.28</v>
      </c>
      <c r="C24" s="134">
        <f>+'[5]NOV 2023'!$J$51</f>
        <v>1586836.84</v>
      </c>
      <c r="D24" s="134">
        <f>+'[5]DEC 2023'!$J$51</f>
        <v>1277739.48</v>
      </c>
      <c r="E24" s="134">
        <f>+'[5]JAN 2024'!$J$51</f>
        <v>1458749.56</v>
      </c>
      <c r="F24" s="134">
        <f>+'[5]FEB 2024'!$J$51</f>
        <v>1379339.64</v>
      </c>
      <c r="G24" s="134">
        <f>+'[5]MAR 2024'!$J$51</f>
        <v>1423003.24</v>
      </c>
      <c r="H24" s="134">
        <f>+'[5]APR 2024'!$J$51</f>
        <v>1425807.8</v>
      </c>
      <c r="I24" s="134">
        <f>+'[5]MAY 2024'!$J$47</f>
        <v>1559073.72</v>
      </c>
      <c r="J24" s="134">
        <f>+'[5]JUN 2024'!$J$47</f>
        <v>1295405.6399999999</v>
      </c>
      <c r="K24" s="134">
        <f>+'[5]JUL 2024'!$J$47</f>
        <v>1431915.6</v>
      </c>
      <c r="L24" s="134">
        <f>+'[5]AUG 2024'!$J$47</f>
        <v>1497415.6</v>
      </c>
      <c r="M24" s="134">
        <f>+'[5]SEP 2024'!$J$47</f>
        <v>1289611.76</v>
      </c>
      <c r="N24" s="192">
        <f t="shared" si="8"/>
        <v>16886104.16</v>
      </c>
    </row>
    <row r="25" spans="1:14" s="1" customFormat="1" ht="11.1" customHeight="1" x14ac:dyDescent="0.2">
      <c r="A25" s="191" t="s">
        <v>1</v>
      </c>
      <c r="B25" s="134">
        <v>0</v>
      </c>
      <c r="C25" s="134"/>
      <c r="D25" s="134">
        <v>0</v>
      </c>
      <c r="E25" s="134">
        <v>0</v>
      </c>
      <c r="F25" s="134"/>
      <c r="G25" s="134"/>
      <c r="H25" s="134"/>
      <c r="I25" s="134"/>
      <c r="J25" s="134"/>
      <c r="K25" s="134"/>
      <c r="L25" s="134"/>
      <c r="M25" s="134"/>
      <c r="N25" s="192">
        <f t="shared" si="8"/>
        <v>0</v>
      </c>
    </row>
    <row r="26" spans="1:14" s="1" customFormat="1" ht="10.199999999999999" x14ac:dyDescent="0.2">
      <c r="A26" s="191"/>
      <c r="B26" s="134"/>
      <c r="C26" s="134"/>
      <c r="D26" s="134"/>
      <c r="E26" s="134"/>
      <c r="F26" s="134"/>
      <c r="G26" s="134"/>
      <c r="H26" s="134"/>
      <c r="I26" s="134"/>
      <c r="J26" s="134"/>
      <c r="K26" s="134"/>
      <c r="L26" s="134"/>
      <c r="M26" s="134"/>
      <c r="N26" s="192"/>
    </row>
    <row r="27" spans="1:14" s="1" customFormat="1" ht="10.199999999999999" x14ac:dyDescent="0.2">
      <c r="A27" s="193" t="s">
        <v>12</v>
      </c>
      <c r="B27" s="149">
        <f>SUM(B21:B26)</f>
        <v>1329912.8800000001</v>
      </c>
      <c r="C27" s="149">
        <f>SUM(C21:C26)</f>
        <v>1678320.4400000002</v>
      </c>
      <c r="D27" s="149">
        <f>SUM(D21:D26)</f>
        <v>1361631.08</v>
      </c>
      <c r="E27" s="149">
        <f>SUM(E21:E26)</f>
        <v>1547196.36</v>
      </c>
      <c r="F27" s="149">
        <f>SUM(F21:F26)</f>
        <v>1461333.24</v>
      </c>
      <c r="G27" s="149">
        <f t="shared" ref="G27:H27" si="9">SUM(G21:G26)</f>
        <v>1518662.44</v>
      </c>
      <c r="H27" s="149">
        <f t="shared" si="9"/>
        <v>1517291.4000000001</v>
      </c>
      <c r="I27" s="149">
        <f>SUM(I21:I26)</f>
        <v>1667259.72</v>
      </c>
      <c r="J27" s="149">
        <f>SUM(J21:J26)</f>
        <v>1386509.64</v>
      </c>
      <c r="K27" s="149">
        <f>SUM(K21:K26)</f>
        <v>1539722</v>
      </c>
      <c r="L27" s="149">
        <f>SUM(L21:L26)</f>
        <v>1598389.2000000002</v>
      </c>
      <c r="M27" s="149">
        <f>SUM(M21:M26)</f>
        <v>1387548.56</v>
      </c>
      <c r="N27" s="196">
        <f t="shared" ref="N27" si="10">SUM(N21:N26)</f>
        <v>17993776.960000001</v>
      </c>
    </row>
    <row r="28" spans="1:14" ht="12" customHeight="1" x14ac:dyDescent="0.2">
      <c r="A28" s="121"/>
      <c r="B28" s="121"/>
      <c r="C28" s="121"/>
      <c r="D28" s="121"/>
      <c r="E28" s="121"/>
      <c r="F28" s="121"/>
      <c r="G28" s="121"/>
      <c r="H28" s="121"/>
      <c r="I28" s="121"/>
      <c r="J28" s="121"/>
      <c r="K28" s="121"/>
      <c r="L28" s="121"/>
      <c r="M28" s="121"/>
      <c r="N28" s="121"/>
    </row>
    <row r="29" spans="1:14" s="1" customFormat="1" ht="11.1" customHeight="1" x14ac:dyDescent="0.2">
      <c r="A29" s="193" t="s">
        <v>19</v>
      </c>
      <c r="B29" s="183" t="s">
        <v>86</v>
      </c>
      <c r="C29" s="183" t="s">
        <v>87</v>
      </c>
      <c r="D29" s="183" t="s">
        <v>88</v>
      </c>
      <c r="E29" s="183" t="s">
        <v>89</v>
      </c>
      <c r="F29" s="183" t="s">
        <v>97</v>
      </c>
      <c r="G29" s="183" t="s">
        <v>90</v>
      </c>
      <c r="H29" s="183" t="s">
        <v>91</v>
      </c>
      <c r="I29" s="183" t="s">
        <v>92</v>
      </c>
      <c r="J29" s="183" t="s">
        <v>93</v>
      </c>
      <c r="K29" s="183" t="s">
        <v>94</v>
      </c>
      <c r="L29" s="183" t="s">
        <v>95</v>
      </c>
      <c r="M29" s="183" t="s">
        <v>96</v>
      </c>
      <c r="N29" s="197" t="s">
        <v>40</v>
      </c>
    </row>
    <row r="30" spans="1:14" s="1" customFormat="1" ht="12.6" customHeight="1" x14ac:dyDescent="0.2">
      <c r="A30" s="191" t="s">
        <v>8</v>
      </c>
      <c r="B30" s="198"/>
      <c r="C30" s="199"/>
      <c r="D30" s="200"/>
      <c r="E30" s="198"/>
      <c r="F30" s="198"/>
      <c r="G30" s="198"/>
      <c r="H30" s="198"/>
      <c r="I30" s="198"/>
      <c r="J30" s="198"/>
      <c r="K30" s="198"/>
      <c r="L30" s="198"/>
      <c r="M30" s="198"/>
      <c r="N30" s="201">
        <f t="shared" ref="N30:N34" si="11">SUM(B30:M30)</f>
        <v>0</v>
      </c>
    </row>
    <row r="31" spans="1:14" s="1" customFormat="1" ht="10.35" customHeight="1" x14ac:dyDescent="0.2">
      <c r="A31" s="191" t="s">
        <v>9</v>
      </c>
      <c r="B31" s="182">
        <f>+'[2]Oct 2023'!$I$46</f>
        <v>179</v>
      </c>
      <c r="C31" s="182">
        <f>+'[2]Nov 2023'!$I$42</f>
        <v>240</v>
      </c>
      <c r="D31" s="182">
        <f>+'[2]Dec 2023'!$I$42</f>
        <v>219</v>
      </c>
      <c r="E31" s="182">
        <f>+'[2]Jan 2024'!$I$42</f>
        <v>233</v>
      </c>
      <c r="F31" s="182">
        <f>+'[2]Feb 2024'!$I$42</f>
        <v>215</v>
      </c>
      <c r="G31" s="182">
        <f>+'[2]Mar 2024'!$I$42</f>
        <v>248</v>
      </c>
      <c r="H31" s="182">
        <f>+'[2]Apr 2024'!$I$42</f>
        <v>240</v>
      </c>
      <c r="I31" s="182">
        <f>+'[2]May 2024'!$I$45</f>
        <v>282</v>
      </c>
      <c r="J31" s="182">
        <f>+'[2]Jun 2024'!$I$45</f>
        <v>240</v>
      </c>
      <c r="K31" s="182">
        <f>+'[2]Jul 2024'!$I$45</f>
        <v>282</v>
      </c>
      <c r="L31" s="182">
        <f>+'[2]Aug 2024'!$I$45</f>
        <v>265</v>
      </c>
      <c r="M31" s="182">
        <f>+'[2]Sep 2024'!$I$45</f>
        <v>257</v>
      </c>
      <c r="N31" s="202">
        <f t="shared" si="11"/>
        <v>2900</v>
      </c>
    </row>
    <row r="32" spans="1:14" s="1" customFormat="1" ht="10.199999999999999" hidden="1" x14ac:dyDescent="0.2">
      <c r="A32" s="191" t="s">
        <v>23</v>
      </c>
      <c r="B32" s="182"/>
      <c r="C32" s="199"/>
      <c r="D32" s="203"/>
      <c r="E32" s="182"/>
      <c r="F32" s="182"/>
      <c r="G32" s="182"/>
      <c r="H32" s="182"/>
      <c r="I32" s="182"/>
      <c r="J32" s="182"/>
      <c r="K32" s="182"/>
      <c r="L32" s="182"/>
      <c r="M32" s="182"/>
      <c r="N32" s="202">
        <f>SUM(B32:M32)</f>
        <v>0</v>
      </c>
    </row>
    <row r="33" spans="1:14" s="1" customFormat="1" ht="9.6" customHeight="1" x14ac:dyDescent="0.2">
      <c r="A33" s="191" t="s">
        <v>24</v>
      </c>
      <c r="B33" s="182">
        <f>+'[5]OCT 2023'!$I$54</f>
        <v>1695</v>
      </c>
      <c r="C33" s="182">
        <f>+'[5]NOV 2023'!$I$51</f>
        <v>2120</v>
      </c>
      <c r="D33" s="182">
        <f>+'[5]DEC 2023'!$I$51</f>
        <v>1712</v>
      </c>
      <c r="E33" s="182">
        <f>+'[5]JAN 2024'!$I$51</f>
        <v>1954</v>
      </c>
      <c r="F33" s="182">
        <f>+'[5]FEB 2024'!$I$51</f>
        <v>1842</v>
      </c>
      <c r="G33" s="182">
        <f>+'[5]MAR 2024'!$I$51</f>
        <v>1913</v>
      </c>
      <c r="H33" s="182">
        <f>+'[5]APR 2024'!$I$51</f>
        <v>1901</v>
      </c>
      <c r="I33" s="182">
        <f>+'[5]MAY 2024'!$I$47</f>
        <v>2087</v>
      </c>
      <c r="J33" s="182">
        <f>+'[5]JUN 2024'!$I$47</f>
        <v>1732</v>
      </c>
      <c r="K33" s="182">
        <f>+'[5]JUL 2024'!$I$47</f>
        <v>1921</v>
      </c>
      <c r="L33" s="182">
        <f>+'[5]AUG 2024'!$I$47</f>
        <v>2002</v>
      </c>
      <c r="M33" s="182">
        <f>+'[5]SEP 2024'!$I$47</f>
        <v>1726</v>
      </c>
      <c r="N33" s="202">
        <f t="shared" si="11"/>
        <v>22605</v>
      </c>
    </row>
    <row r="34" spans="1:14" s="1" customFormat="1" ht="10.35" customHeight="1" x14ac:dyDescent="0.2">
      <c r="A34" s="191" t="s">
        <v>1</v>
      </c>
      <c r="B34" s="204"/>
      <c r="C34" s="204"/>
      <c r="D34" s="203"/>
      <c r="E34" s="204"/>
      <c r="F34" s="204"/>
      <c r="G34" s="204"/>
      <c r="H34" s="204"/>
      <c r="I34" s="204"/>
      <c r="J34" s="204"/>
      <c r="K34" s="204"/>
      <c r="L34" s="204"/>
      <c r="M34" s="204"/>
      <c r="N34" s="205">
        <f t="shared" si="11"/>
        <v>0</v>
      </c>
    </row>
    <row r="35" spans="1:14" s="1" customFormat="1" ht="10.199999999999999" x14ac:dyDescent="0.2">
      <c r="A35" s="191"/>
      <c r="B35" s="198"/>
      <c r="C35" s="198"/>
      <c r="D35" s="198"/>
      <c r="E35" s="198"/>
      <c r="F35" s="198"/>
      <c r="G35" s="182"/>
      <c r="H35" s="182"/>
      <c r="I35" s="182"/>
      <c r="J35" s="182"/>
      <c r="K35" s="182"/>
      <c r="L35" s="182"/>
      <c r="M35" s="182"/>
      <c r="N35" s="202"/>
    </row>
    <row r="36" spans="1:14" s="1" customFormat="1" ht="10.199999999999999" x14ac:dyDescent="0.2">
      <c r="A36" s="193" t="s">
        <v>12</v>
      </c>
      <c r="B36" s="152">
        <f>SUM(B30:B35)</f>
        <v>1874</v>
      </c>
      <c r="C36" s="152">
        <f>SUM(C30:C35)</f>
        <v>2360</v>
      </c>
      <c r="D36" s="152">
        <f>SUM(D30:D35)</f>
        <v>1931</v>
      </c>
      <c r="E36" s="152">
        <f>SUM(E30:E35)</f>
        <v>2187</v>
      </c>
      <c r="F36" s="152">
        <f>SUM(F30:F35)</f>
        <v>2057</v>
      </c>
      <c r="G36" s="152">
        <f t="shared" ref="G36:H36" si="12">SUM(G30:G35)</f>
        <v>2161</v>
      </c>
      <c r="H36" s="152">
        <f t="shared" si="12"/>
        <v>2141</v>
      </c>
      <c r="I36" s="152">
        <f>SUM(I30:I35)</f>
        <v>2369</v>
      </c>
      <c r="J36" s="152">
        <f>SUM(J30:J35)</f>
        <v>1972</v>
      </c>
      <c r="K36" s="152">
        <f>SUM(K30:K35)</f>
        <v>2203</v>
      </c>
      <c r="L36" s="152">
        <f>SUM(L30:L35)</f>
        <v>2267</v>
      </c>
      <c r="M36" s="152">
        <f>SUM(M30:M35)</f>
        <v>1983</v>
      </c>
      <c r="N36" s="194">
        <f t="shared" ref="N36" si="13">SUM(N30:N35)</f>
        <v>25505</v>
      </c>
    </row>
    <row r="37" spans="1:14" ht="12" customHeight="1" x14ac:dyDescent="0.2">
      <c r="A37" s="23"/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5"/>
    </row>
    <row r="38" spans="1:14" x14ac:dyDescent="0.2">
      <c r="A38" s="122" t="s">
        <v>17</v>
      </c>
      <c r="B38" s="122"/>
      <c r="C38" s="122"/>
      <c r="D38" s="122"/>
      <c r="E38" s="122"/>
      <c r="F38" s="122"/>
      <c r="G38" s="122"/>
      <c r="H38" s="122"/>
      <c r="I38" s="122"/>
      <c r="J38" s="122"/>
      <c r="K38" s="122"/>
      <c r="L38" s="122"/>
      <c r="M38" s="122"/>
      <c r="N38" s="122"/>
    </row>
    <row r="39" spans="1:14" s="1" customFormat="1" ht="10.199999999999999" x14ac:dyDescent="0.2">
      <c r="A39" s="193" t="s">
        <v>5</v>
      </c>
      <c r="B39" s="183" t="s">
        <v>86</v>
      </c>
      <c r="C39" s="183" t="s">
        <v>87</v>
      </c>
      <c r="D39" s="183" t="s">
        <v>88</v>
      </c>
      <c r="E39" s="183" t="s">
        <v>89</v>
      </c>
      <c r="F39" s="183" t="s">
        <v>97</v>
      </c>
      <c r="G39" s="183" t="s">
        <v>90</v>
      </c>
      <c r="H39" s="183" t="s">
        <v>91</v>
      </c>
      <c r="I39" s="183" t="s">
        <v>92</v>
      </c>
      <c r="J39" s="183" t="s">
        <v>93</v>
      </c>
      <c r="K39" s="183" t="s">
        <v>94</v>
      </c>
      <c r="L39" s="183" t="s">
        <v>95</v>
      </c>
      <c r="M39" s="183" t="s">
        <v>96</v>
      </c>
      <c r="N39" s="197" t="s">
        <v>12</v>
      </c>
    </row>
    <row r="40" spans="1:14" s="1" customFormat="1" ht="10.199999999999999" x14ac:dyDescent="0.2">
      <c r="A40" s="191" t="s">
        <v>8</v>
      </c>
      <c r="B40" s="134">
        <f t="shared" ref="B40:N40" si="14">B3+B21</f>
        <v>164980.40000000002</v>
      </c>
      <c r="C40" s="134">
        <f t="shared" si="14"/>
        <v>153228.4</v>
      </c>
      <c r="D40" s="134">
        <f t="shared" si="14"/>
        <v>135376.79999999999</v>
      </c>
      <c r="E40" s="134">
        <f t="shared" si="14"/>
        <v>166639.20000000001</v>
      </c>
      <c r="F40" s="134">
        <f>F3+F21</f>
        <v>156005.20000000001</v>
      </c>
      <c r="G40" s="134">
        <f t="shared" si="14"/>
        <v>142979.19999999998</v>
      </c>
      <c r="H40" s="134">
        <f t="shared" si="14"/>
        <v>142038</v>
      </c>
      <c r="I40" s="134">
        <f>I3+I21</f>
        <v>185561.80000000002</v>
      </c>
      <c r="J40" s="134">
        <f t="shared" si="14"/>
        <v>145532.4</v>
      </c>
      <c r="K40" s="134">
        <f t="shared" si="14"/>
        <v>158246.39999999999</v>
      </c>
      <c r="L40" s="134">
        <f t="shared" si="14"/>
        <v>170175.2</v>
      </c>
      <c r="M40" s="134">
        <f t="shared" si="14"/>
        <v>141076</v>
      </c>
      <c r="N40" s="134">
        <f t="shared" si="14"/>
        <v>1861838.9999999998</v>
      </c>
    </row>
    <row r="41" spans="1:14" s="1" customFormat="1" ht="10.199999999999999" x14ac:dyDescent="0.2">
      <c r="A41" s="191" t="s">
        <v>9</v>
      </c>
      <c r="B41" s="134">
        <f t="shared" ref="B41:N41" si="15">B4+B22</f>
        <v>227292.85</v>
      </c>
      <c r="C41" s="134">
        <f>C4+C22</f>
        <v>251790.21</v>
      </c>
      <c r="D41" s="134">
        <f t="shared" si="15"/>
        <v>227081.56</v>
      </c>
      <c r="E41" s="134">
        <f t="shared" si="15"/>
        <v>262083.08000000002</v>
      </c>
      <c r="F41" s="134">
        <f>F4+F22</f>
        <v>241035.94</v>
      </c>
      <c r="G41" s="134">
        <f>G4+G22</f>
        <v>261926.83000000002</v>
      </c>
      <c r="H41" s="134">
        <f t="shared" si="15"/>
        <v>237472.39</v>
      </c>
      <c r="I41" s="134">
        <f>I4+I22</f>
        <v>273597.81</v>
      </c>
      <c r="J41" s="134">
        <f t="shared" si="15"/>
        <v>224591.04</v>
      </c>
      <c r="K41" s="134">
        <f t="shared" si="15"/>
        <v>268412.33999999997</v>
      </c>
      <c r="L41" s="134">
        <f t="shared" si="15"/>
        <v>262912.54000000004</v>
      </c>
      <c r="M41" s="134">
        <f t="shared" si="15"/>
        <v>245586.28000000003</v>
      </c>
      <c r="N41" s="134">
        <f t="shared" si="15"/>
        <v>2983782.87</v>
      </c>
    </row>
    <row r="42" spans="1:14" s="1" customFormat="1" ht="10.199999999999999" x14ac:dyDescent="0.2">
      <c r="A42" s="5" t="s">
        <v>103</v>
      </c>
      <c r="B42" s="134">
        <f t="shared" ref="B42:N42" si="16">B5+B23</f>
        <v>47731.44</v>
      </c>
      <c r="C42" s="134">
        <f t="shared" si="16"/>
        <v>59059.32</v>
      </c>
      <c r="D42" s="134">
        <f t="shared" si="16"/>
        <v>49121.279999999999</v>
      </c>
      <c r="E42" s="134">
        <f t="shared" si="16"/>
        <v>56509.440000000002</v>
      </c>
      <c r="F42" s="134">
        <f t="shared" si="16"/>
        <v>53713.919999999998</v>
      </c>
      <c r="G42" s="134">
        <f t="shared" si="16"/>
        <v>53514.239999999998</v>
      </c>
      <c r="H42" s="134">
        <f t="shared" si="16"/>
        <v>54912</v>
      </c>
      <c r="I42" s="134">
        <f t="shared" si="16"/>
        <v>59205.119999999995</v>
      </c>
      <c r="J42" s="134">
        <f t="shared" si="16"/>
        <v>44328.959999999999</v>
      </c>
      <c r="K42" s="134">
        <f t="shared" si="16"/>
        <v>50419.199999999997</v>
      </c>
      <c r="L42" s="134">
        <f t="shared" si="16"/>
        <v>54412.800000000003</v>
      </c>
      <c r="M42" s="134">
        <f t="shared" si="16"/>
        <v>56209.919999999998</v>
      </c>
      <c r="N42" s="134">
        <f t="shared" si="16"/>
        <v>639137.64000000013</v>
      </c>
    </row>
    <row r="43" spans="1:14" s="1" customFormat="1" ht="10.199999999999999" x14ac:dyDescent="0.2">
      <c r="A43" s="5" t="s">
        <v>24</v>
      </c>
      <c r="B43" s="134">
        <f t="shared" ref="B43:N43" si="17">B6+B24</f>
        <v>1827003.67</v>
      </c>
      <c r="C43" s="134">
        <f t="shared" si="17"/>
        <v>2143887.16</v>
      </c>
      <c r="D43" s="134">
        <f t="shared" si="17"/>
        <v>1790161.19</v>
      </c>
      <c r="E43" s="134">
        <f>E6+E24</f>
        <v>2039632.01</v>
      </c>
      <c r="F43" s="134">
        <f t="shared" si="17"/>
        <v>1922080.06</v>
      </c>
      <c r="G43" s="134">
        <f>G6+G24</f>
        <v>1982237.24</v>
      </c>
      <c r="H43" s="134">
        <f t="shared" si="17"/>
        <v>1967605.19</v>
      </c>
      <c r="I43" s="134">
        <f>I6+I24</f>
        <v>2087024.52</v>
      </c>
      <c r="J43" s="134">
        <f t="shared" si="17"/>
        <v>1744866.5999999999</v>
      </c>
      <c r="K43" s="134">
        <f t="shared" si="17"/>
        <v>1937734.1600000001</v>
      </c>
      <c r="L43" s="134">
        <f t="shared" si="17"/>
        <v>2027963.28</v>
      </c>
      <c r="M43" s="134">
        <f t="shared" si="17"/>
        <v>1740616.08</v>
      </c>
      <c r="N43" s="134">
        <f t="shared" si="17"/>
        <v>23210811.16</v>
      </c>
    </row>
    <row r="44" spans="1:14" s="1" customFormat="1" ht="10.199999999999999" x14ac:dyDescent="0.2">
      <c r="A44" s="191" t="s">
        <v>1</v>
      </c>
      <c r="B44" s="134">
        <f t="shared" ref="B44:N44" si="18">B7+B25</f>
        <v>202961.46</v>
      </c>
      <c r="C44" s="134">
        <f t="shared" si="18"/>
        <v>222270.64</v>
      </c>
      <c r="D44" s="134">
        <f t="shared" si="18"/>
        <v>197163.96</v>
      </c>
      <c r="E44" s="134">
        <f t="shared" si="18"/>
        <v>224935.56</v>
      </c>
      <c r="F44" s="134">
        <f>F7+F25</f>
        <v>212685.63999999998</v>
      </c>
      <c r="G44" s="134">
        <f t="shared" si="18"/>
        <v>220940.46000000002</v>
      </c>
      <c r="H44" s="134">
        <f t="shared" si="18"/>
        <v>228776.15999999997</v>
      </c>
      <c r="I44" s="134">
        <f t="shared" si="18"/>
        <v>229792.28</v>
      </c>
      <c r="J44" s="134">
        <f t="shared" si="18"/>
        <v>190827.64</v>
      </c>
      <c r="K44" s="134">
        <f t="shared" si="18"/>
        <v>214480.88</v>
      </c>
      <c r="L44" s="134">
        <f t="shared" si="18"/>
        <v>229244.86</v>
      </c>
      <c r="M44" s="134">
        <f t="shared" si="18"/>
        <v>204811.46</v>
      </c>
      <c r="N44" s="134">
        <f t="shared" si="18"/>
        <v>2578890.9999999995</v>
      </c>
    </row>
    <row r="45" spans="1:14" s="1" customFormat="1" ht="10.199999999999999" x14ac:dyDescent="0.2">
      <c r="A45" s="191"/>
      <c r="B45" s="134"/>
      <c r="C45" s="134"/>
      <c r="D45" s="134"/>
      <c r="E45" s="134"/>
      <c r="F45" s="134"/>
      <c r="G45" s="134"/>
      <c r="H45" s="134"/>
      <c r="I45" s="134"/>
      <c r="J45" s="134"/>
      <c r="K45" s="134"/>
      <c r="L45" s="134"/>
      <c r="M45" s="134"/>
      <c r="N45" s="192"/>
    </row>
    <row r="46" spans="1:14" s="1" customFormat="1" ht="10.199999999999999" x14ac:dyDescent="0.2">
      <c r="A46" s="193" t="s">
        <v>12</v>
      </c>
      <c r="B46" s="149">
        <f t="shared" ref="B46:G46" si="19">SUM(B40:B45)</f>
        <v>2469969.8199999998</v>
      </c>
      <c r="C46" s="149">
        <f t="shared" si="19"/>
        <v>2830235.7300000004</v>
      </c>
      <c r="D46" s="149">
        <f t="shared" si="19"/>
        <v>2398904.79</v>
      </c>
      <c r="E46" s="149">
        <f t="shared" si="19"/>
        <v>2749799.29</v>
      </c>
      <c r="F46" s="149">
        <f t="shared" si="19"/>
        <v>2585520.7600000002</v>
      </c>
      <c r="G46" s="149">
        <f t="shared" si="19"/>
        <v>2661597.9699999997</v>
      </c>
      <c r="H46" s="149">
        <f t="shared" ref="H46:M46" si="20">SUM(H40:H45)</f>
        <v>2630803.7400000002</v>
      </c>
      <c r="I46" s="149">
        <f>SUM(I40:I45)</f>
        <v>2835181.53</v>
      </c>
      <c r="J46" s="149">
        <f>SUM(J40:J45)</f>
        <v>2350146.64</v>
      </c>
      <c r="K46" s="149">
        <f>SUM(K40:K45)</f>
        <v>2629292.98</v>
      </c>
      <c r="L46" s="149">
        <f>SUM(L40:L45)</f>
        <v>2744708.68</v>
      </c>
      <c r="M46" s="149">
        <f>SUM(M40:M45)</f>
        <v>2388299.7400000002</v>
      </c>
      <c r="N46" s="196">
        <f t="shared" ref="N46" si="21">SUM(N40:N45)</f>
        <v>31274461.670000002</v>
      </c>
    </row>
    <row r="47" spans="1:14" ht="2.25" customHeight="1" x14ac:dyDescent="0.2">
      <c r="A47" s="121"/>
      <c r="B47" s="121"/>
      <c r="C47" s="121"/>
      <c r="D47" s="121"/>
      <c r="E47" s="121"/>
      <c r="F47" s="121"/>
      <c r="G47" s="121"/>
      <c r="H47" s="121"/>
      <c r="I47" s="121"/>
      <c r="J47" s="121"/>
      <c r="K47" s="121"/>
      <c r="L47" s="121"/>
      <c r="M47" s="121"/>
      <c r="N47" s="121"/>
    </row>
    <row r="48" spans="1:14" ht="10.199999999999999" x14ac:dyDescent="0.2">
      <c r="A48" s="21" t="s">
        <v>11</v>
      </c>
      <c r="B48" s="183" t="s">
        <v>86</v>
      </c>
      <c r="C48" s="183" t="s">
        <v>87</v>
      </c>
      <c r="D48" s="183" t="s">
        <v>88</v>
      </c>
      <c r="E48" s="183" t="s">
        <v>89</v>
      </c>
      <c r="F48" s="183" t="s">
        <v>97</v>
      </c>
      <c r="G48" s="183" t="s">
        <v>90</v>
      </c>
      <c r="H48" s="183" t="s">
        <v>91</v>
      </c>
      <c r="I48" s="183" t="s">
        <v>92</v>
      </c>
      <c r="J48" s="183" t="s">
        <v>93</v>
      </c>
      <c r="K48" s="183" t="s">
        <v>94</v>
      </c>
      <c r="L48" s="183" t="s">
        <v>95</v>
      </c>
      <c r="M48" s="183" t="s">
        <v>96</v>
      </c>
      <c r="N48" s="22" t="s">
        <v>0</v>
      </c>
    </row>
    <row r="49" spans="1:14" s="1" customFormat="1" ht="10.199999999999999" x14ac:dyDescent="0.2">
      <c r="A49" s="191" t="s">
        <v>8</v>
      </c>
      <c r="B49" s="182">
        <f t="shared" ref="B49:N49" si="22">B12+B30</f>
        <v>1048</v>
      </c>
      <c r="C49" s="182">
        <f t="shared" si="22"/>
        <v>971</v>
      </c>
      <c r="D49" s="182">
        <f t="shared" si="22"/>
        <v>858</v>
      </c>
      <c r="E49" s="182">
        <f t="shared" si="22"/>
        <v>1056</v>
      </c>
      <c r="F49" s="182">
        <f t="shared" si="22"/>
        <v>981</v>
      </c>
      <c r="G49" s="182">
        <f t="shared" si="22"/>
        <v>908</v>
      </c>
      <c r="H49" s="182">
        <f t="shared" si="22"/>
        <v>902</v>
      </c>
      <c r="I49" s="182">
        <f t="shared" si="22"/>
        <v>1163</v>
      </c>
      <c r="J49" s="182">
        <f t="shared" si="22"/>
        <v>921</v>
      </c>
      <c r="K49" s="182">
        <f t="shared" si="22"/>
        <v>997</v>
      </c>
      <c r="L49" s="182">
        <f t="shared" si="22"/>
        <v>1072</v>
      </c>
      <c r="M49" s="182">
        <f t="shared" si="22"/>
        <v>895</v>
      </c>
      <c r="N49" s="182">
        <f t="shared" si="22"/>
        <v>11772</v>
      </c>
    </row>
    <row r="50" spans="1:14" s="1" customFormat="1" ht="10.199999999999999" x14ac:dyDescent="0.2">
      <c r="A50" s="191" t="s">
        <v>9</v>
      </c>
      <c r="B50" s="182">
        <f t="shared" ref="B50:N50" si="23">B13+B31</f>
        <v>1722</v>
      </c>
      <c r="C50" s="182">
        <f>C13+C31</f>
        <v>1808</v>
      </c>
      <c r="D50" s="182">
        <f t="shared" si="23"/>
        <v>1616</v>
      </c>
      <c r="E50" s="182">
        <f>E13+E31</f>
        <v>1925</v>
      </c>
      <c r="F50" s="182">
        <f>F13+F31</f>
        <v>1764</v>
      </c>
      <c r="G50" s="182">
        <f t="shared" si="23"/>
        <v>1865</v>
      </c>
      <c r="H50" s="182">
        <f t="shared" si="23"/>
        <v>1663</v>
      </c>
      <c r="I50" s="182">
        <f t="shared" si="23"/>
        <v>1907</v>
      </c>
      <c r="J50" s="182">
        <f t="shared" si="23"/>
        <v>1546</v>
      </c>
      <c r="K50" s="182">
        <f t="shared" si="23"/>
        <v>1856</v>
      </c>
      <c r="L50" s="182">
        <f t="shared" si="23"/>
        <v>1843</v>
      </c>
      <c r="M50" s="182">
        <f t="shared" si="23"/>
        <v>1697</v>
      </c>
      <c r="N50" s="182">
        <f t="shared" si="23"/>
        <v>21212</v>
      </c>
    </row>
    <row r="51" spans="1:14" s="1" customFormat="1" ht="10.199999999999999" x14ac:dyDescent="0.2">
      <c r="A51" s="5" t="s">
        <v>103</v>
      </c>
      <c r="B51" s="182">
        <f t="shared" ref="B51:N51" si="24">B14+B32</f>
        <v>471</v>
      </c>
      <c r="C51" s="182">
        <f t="shared" si="24"/>
        <v>585</v>
      </c>
      <c r="D51" s="182">
        <f t="shared" si="24"/>
        <v>490</v>
      </c>
      <c r="E51" s="182">
        <f>E14+E32</f>
        <v>563</v>
      </c>
      <c r="F51" s="182">
        <f>F14+F32</f>
        <v>536</v>
      </c>
      <c r="G51" s="182">
        <f t="shared" si="24"/>
        <v>533</v>
      </c>
      <c r="H51" s="182">
        <f t="shared" si="24"/>
        <v>546</v>
      </c>
      <c r="I51" s="182">
        <f t="shared" si="24"/>
        <v>593</v>
      </c>
      <c r="J51" s="182">
        <f t="shared" si="24"/>
        <v>443</v>
      </c>
      <c r="K51" s="182">
        <f t="shared" si="24"/>
        <v>500</v>
      </c>
      <c r="L51" s="182">
        <f t="shared" si="24"/>
        <v>544</v>
      </c>
      <c r="M51" s="182">
        <f t="shared" si="24"/>
        <v>562</v>
      </c>
      <c r="N51" s="182">
        <f t="shared" si="24"/>
        <v>6366</v>
      </c>
    </row>
    <row r="52" spans="1:14" s="1" customFormat="1" ht="9" customHeight="1" x14ac:dyDescent="0.2">
      <c r="A52" s="5" t="s">
        <v>24</v>
      </c>
      <c r="B52" s="182">
        <f t="shared" ref="B52:N52" si="25">B15+B33</f>
        <v>5528</v>
      </c>
      <c r="C52" s="182">
        <f t="shared" si="25"/>
        <v>5920</v>
      </c>
      <c r="D52" s="182">
        <f t="shared" si="25"/>
        <v>5216</v>
      </c>
      <c r="E52" s="182">
        <f>E15+E33</f>
        <v>5953</v>
      </c>
      <c r="F52" s="182">
        <f t="shared" si="25"/>
        <v>5604</v>
      </c>
      <c r="G52" s="182">
        <f t="shared" si="25"/>
        <v>5755</v>
      </c>
      <c r="H52" s="182">
        <f t="shared" si="25"/>
        <v>5632</v>
      </c>
      <c r="I52" s="182">
        <f>I15+I33</f>
        <v>5700</v>
      </c>
      <c r="J52" s="182">
        <f t="shared" si="25"/>
        <v>4817</v>
      </c>
      <c r="K52" s="182">
        <f t="shared" si="25"/>
        <v>5387</v>
      </c>
      <c r="L52" s="182">
        <f t="shared" si="25"/>
        <v>5617</v>
      </c>
      <c r="M52" s="182">
        <f t="shared" si="25"/>
        <v>4801</v>
      </c>
      <c r="N52" s="182">
        <f t="shared" si="25"/>
        <v>65930</v>
      </c>
    </row>
    <row r="53" spans="1:14" s="1" customFormat="1" ht="10.199999999999999" x14ac:dyDescent="0.2">
      <c r="A53" s="191" t="s">
        <v>1</v>
      </c>
      <c r="B53" s="182">
        <f t="shared" ref="B53:N53" si="26">B16+B34</f>
        <v>1254</v>
      </c>
      <c r="C53" s="182">
        <f t="shared" si="26"/>
        <v>1349</v>
      </c>
      <c r="D53" s="182">
        <f t="shared" si="26"/>
        <v>1203</v>
      </c>
      <c r="E53" s="182">
        <f t="shared" si="26"/>
        <v>1365</v>
      </c>
      <c r="F53" s="182">
        <f t="shared" si="26"/>
        <v>1319</v>
      </c>
      <c r="G53" s="182">
        <f t="shared" si="26"/>
        <v>1347</v>
      </c>
      <c r="H53" s="182">
        <f>H16+H34</f>
        <v>1390</v>
      </c>
      <c r="I53" s="182">
        <f>I16+I34</f>
        <v>1403</v>
      </c>
      <c r="J53" s="182">
        <f t="shared" si="26"/>
        <v>1163</v>
      </c>
      <c r="K53" s="182">
        <f t="shared" si="26"/>
        <v>1306</v>
      </c>
      <c r="L53" s="182">
        <f t="shared" si="26"/>
        <v>1424</v>
      </c>
      <c r="M53" s="182">
        <f t="shared" si="26"/>
        <v>1237</v>
      </c>
      <c r="N53" s="182">
        <f t="shared" si="26"/>
        <v>15760</v>
      </c>
    </row>
    <row r="54" spans="1:14" s="1" customFormat="1" ht="10.199999999999999" x14ac:dyDescent="0.2">
      <c r="A54" s="191"/>
      <c r="B54" s="182"/>
      <c r="C54" s="182"/>
      <c r="D54" s="182"/>
      <c r="E54" s="182"/>
      <c r="F54" s="182"/>
      <c r="G54" s="182"/>
      <c r="H54" s="182"/>
      <c r="I54" s="182"/>
      <c r="J54" s="182"/>
      <c r="K54" s="182"/>
      <c r="L54" s="182"/>
      <c r="M54" s="182"/>
      <c r="N54" s="202"/>
    </row>
    <row r="55" spans="1:14" s="1" customFormat="1" ht="10.199999999999999" x14ac:dyDescent="0.2">
      <c r="A55" s="193" t="s">
        <v>12</v>
      </c>
      <c r="B55" s="152">
        <f t="shared" ref="B55:G55" si="27">SUM(B49:B54)</f>
        <v>10023</v>
      </c>
      <c r="C55" s="152">
        <f t="shared" si="27"/>
        <v>10633</v>
      </c>
      <c r="D55" s="152">
        <f t="shared" si="27"/>
        <v>9383</v>
      </c>
      <c r="E55" s="152">
        <f t="shared" si="27"/>
        <v>10862</v>
      </c>
      <c r="F55" s="152">
        <f t="shared" si="27"/>
        <v>10204</v>
      </c>
      <c r="G55" s="152">
        <f t="shared" si="27"/>
        <v>10408</v>
      </c>
      <c r="H55" s="152">
        <f t="shared" ref="H55:M55" si="28">SUM(H49:H54)</f>
        <v>10133</v>
      </c>
      <c r="I55" s="152">
        <f>SUM(I49:I54)</f>
        <v>10766</v>
      </c>
      <c r="J55" s="152">
        <f>SUM(J49:J54)</f>
        <v>8890</v>
      </c>
      <c r="K55" s="152">
        <f>SUM(K49:K54)</f>
        <v>10046</v>
      </c>
      <c r="L55" s="152">
        <f>SUM(L49:L54)</f>
        <v>10500</v>
      </c>
      <c r="M55" s="152">
        <f>SUM(M49:M54)</f>
        <v>9192</v>
      </c>
      <c r="N55" s="194">
        <f t="shared" ref="N55" si="29">SUM(N49:N54)</f>
        <v>121040</v>
      </c>
    </row>
    <row r="56" spans="1:14" s="1" customFormat="1" ht="1.5" customHeight="1" x14ac:dyDescent="0.2">
      <c r="A56" s="206"/>
      <c r="B56" s="206"/>
      <c r="C56" s="206"/>
      <c r="D56" s="206"/>
      <c r="E56" s="206"/>
      <c r="F56" s="206"/>
      <c r="G56" s="206"/>
      <c r="H56" s="206"/>
      <c r="I56" s="206"/>
      <c r="J56" s="206"/>
      <c r="K56" s="206"/>
      <c r="L56" s="206"/>
      <c r="M56" s="206"/>
      <c r="N56" s="206"/>
    </row>
    <row r="57" spans="1:14" s="1" customFormat="1" ht="10.199999999999999" x14ac:dyDescent="0.2">
      <c r="A57" s="193" t="s">
        <v>16</v>
      </c>
      <c r="B57" s="183" t="s">
        <v>86</v>
      </c>
      <c r="C57" s="183" t="s">
        <v>87</v>
      </c>
      <c r="D57" s="183" t="s">
        <v>88</v>
      </c>
      <c r="E57" s="183" t="s">
        <v>89</v>
      </c>
      <c r="F57" s="183" t="s">
        <v>97</v>
      </c>
      <c r="G57" s="183" t="s">
        <v>90</v>
      </c>
      <c r="H57" s="183" t="s">
        <v>91</v>
      </c>
      <c r="I57" s="183" t="s">
        <v>92</v>
      </c>
      <c r="J57" s="183" t="s">
        <v>93</v>
      </c>
      <c r="K57" s="183" t="s">
        <v>94</v>
      </c>
      <c r="L57" s="183" t="s">
        <v>95</v>
      </c>
      <c r="M57" s="183" t="s">
        <v>96</v>
      </c>
      <c r="N57" s="197" t="s">
        <v>0</v>
      </c>
    </row>
    <row r="58" spans="1:14" s="1" customFormat="1" ht="10.199999999999999" x14ac:dyDescent="0.2">
      <c r="A58" s="191" t="s">
        <v>8</v>
      </c>
      <c r="B58" s="207">
        <f t="shared" ref="B58:N58" si="30">B40/B46</f>
        <v>6.6794500347376731E-2</v>
      </c>
      <c r="C58" s="207">
        <f t="shared" si="30"/>
        <v>5.4139801280792953E-2</v>
      </c>
      <c r="D58" s="207">
        <f t="shared" si="30"/>
        <v>5.643275238113972E-2</v>
      </c>
      <c r="E58" s="207">
        <f t="shared" si="30"/>
        <v>6.0600495681995763E-2</v>
      </c>
      <c r="F58" s="207">
        <f t="shared" si="30"/>
        <v>6.0338018713104437E-2</v>
      </c>
      <c r="G58" s="207">
        <f t="shared" si="30"/>
        <v>5.3719307578221513E-2</v>
      </c>
      <c r="H58" s="207">
        <f t="shared" si="30"/>
        <v>5.3990344410868134E-2</v>
      </c>
      <c r="I58" s="207">
        <f t="shared" si="30"/>
        <v>6.5449706848224293E-2</v>
      </c>
      <c r="J58" s="207">
        <f t="shared" si="30"/>
        <v>6.1924816742499091E-2</v>
      </c>
      <c r="K58" s="207">
        <f t="shared" si="30"/>
        <v>6.0185913553079957E-2</v>
      </c>
      <c r="L58" s="207">
        <f t="shared" si="30"/>
        <v>6.200118841027602E-2</v>
      </c>
      <c r="M58" s="207">
        <f t="shared" si="30"/>
        <v>5.9069637548928425E-2</v>
      </c>
      <c r="N58" s="40">
        <f t="shared" si="30"/>
        <v>5.953224773764746E-2</v>
      </c>
    </row>
    <row r="59" spans="1:14" s="1" customFormat="1" ht="10.199999999999999" x14ac:dyDescent="0.2">
      <c r="A59" s="191" t="s">
        <v>9</v>
      </c>
      <c r="B59" s="207">
        <f t="shared" ref="B59:N59" si="31">B41/B46</f>
        <v>9.2022521149671382E-2</v>
      </c>
      <c r="C59" s="207">
        <f t="shared" si="31"/>
        <v>8.8964395202515506E-2</v>
      </c>
      <c r="D59" s="207">
        <f t="shared" si="31"/>
        <v>9.4660513808886931E-2</v>
      </c>
      <c r="E59" s="207">
        <f t="shared" si="31"/>
        <v>9.5309894417784952E-2</v>
      </c>
      <c r="F59" s="207">
        <f t="shared" si="31"/>
        <v>9.3225296709665548E-2</v>
      </c>
      <c r="G59" s="207">
        <f t="shared" si="31"/>
        <v>9.8409614431739303E-2</v>
      </c>
      <c r="H59" s="207">
        <f t="shared" si="31"/>
        <v>9.0266098679029544E-2</v>
      </c>
      <c r="I59" s="207">
        <f t="shared" si="31"/>
        <v>9.6500984894607442E-2</v>
      </c>
      <c r="J59" s="207">
        <f t="shared" si="31"/>
        <v>9.5564692082362998E-2</v>
      </c>
      <c r="K59" s="207">
        <f t="shared" si="31"/>
        <v>0.10208536745113889</v>
      </c>
      <c r="L59" s="207">
        <f t="shared" si="31"/>
        <v>9.5788868930162752E-2</v>
      </c>
      <c r="M59" s="207">
        <f t="shared" si="31"/>
        <v>0.10282891878554574</v>
      </c>
      <c r="N59" s="40">
        <f t="shared" si="31"/>
        <v>9.5406370267347912E-2</v>
      </c>
    </row>
    <row r="60" spans="1:14" s="1" customFormat="1" ht="10.199999999999999" x14ac:dyDescent="0.2">
      <c r="A60" s="5" t="s">
        <v>103</v>
      </c>
      <c r="B60" s="207">
        <f t="shared" ref="B60:N60" si="32">B42/B46</f>
        <v>1.9324705756931074E-2</v>
      </c>
      <c r="C60" s="207">
        <f t="shared" si="32"/>
        <v>2.0867279489825391E-2</v>
      </c>
      <c r="D60" s="207">
        <f t="shared" si="32"/>
        <v>2.0476544214995712E-2</v>
      </c>
      <c r="E60" s="207">
        <f t="shared" si="32"/>
        <v>2.0550387152074651E-2</v>
      </c>
      <c r="F60" s="207">
        <f t="shared" si="32"/>
        <v>2.077489410682589E-2</v>
      </c>
      <c r="G60" s="207">
        <f t="shared" si="32"/>
        <v>2.0106056813681748E-2</v>
      </c>
      <c r="H60" s="207">
        <f t="shared" si="32"/>
        <v>2.0872708657469066E-2</v>
      </c>
      <c r="I60" s="207">
        <f t="shared" si="32"/>
        <v>2.088230308131275E-2</v>
      </c>
      <c r="J60" s="207">
        <f t="shared" si="32"/>
        <v>1.8862210232124067E-2</v>
      </c>
      <c r="K60" s="207">
        <f t="shared" si="32"/>
        <v>1.9175953529530207E-2</v>
      </c>
      <c r="L60" s="207">
        <f t="shared" si="32"/>
        <v>1.9824617598396637E-2</v>
      </c>
      <c r="M60" s="207">
        <f t="shared" si="32"/>
        <v>2.3535538298890404E-2</v>
      </c>
      <c r="N60" s="40">
        <f t="shared" si="32"/>
        <v>2.0436407403075854E-2</v>
      </c>
    </row>
    <row r="61" spans="1:14" s="1" customFormat="1" ht="10.199999999999999" x14ac:dyDescent="0.2">
      <c r="A61" s="5" t="s">
        <v>24</v>
      </c>
      <c r="B61" s="207">
        <f t="shared" ref="B61:N61" si="33">B43/B46</f>
        <v>0.73968663714279714</v>
      </c>
      <c r="C61" s="207">
        <f t="shared" si="33"/>
        <v>0.7574942034951978</v>
      </c>
      <c r="D61" s="207">
        <f t="shared" si="33"/>
        <v>0.74624103360100424</v>
      </c>
      <c r="E61" s="207">
        <f t="shared" si="33"/>
        <v>0.74173850339455139</v>
      </c>
      <c r="F61" s="207">
        <f t="shared" si="33"/>
        <v>0.74340151884914663</v>
      </c>
      <c r="G61" s="207">
        <f t="shared" si="33"/>
        <v>0.74475456561908937</v>
      </c>
      <c r="H61" s="207">
        <f t="shared" si="33"/>
        <v>0.74791029071594672</v>
      </c>
      <c r="I61" s="207">
        <f t="shared" si="33"/>
        <v>0.73611671701317838</v>
      </c>
      <c r="J61" s="207">
        <f t="shared" si="33"/>
        <v>0.74245009664588413</v>
      </c>
      <c r="K61" s="207">
        <f t="shared" si="33"/>
        <v>0.73697917072748587</v>
      </c>
      <c r="L61" s="207">
        <f t="shared" si="33"/>
        <v>0.7388628508290358</v>
      </c>
      <c r="M61" s="207">
        <f t="shared" si="33"/>
        <v>0.72880972637044295</v>
      </c>
      <c r="N61" s="40">
        <f t="shared" si="33"/>
        <v>0.74216501006202606</v>
      </c>
    </row>
    <row r="62" spans="1:14" s="1" customFormat="1" ht="10.199999999999999" x14ac:dyDescent="0.2">
      <c r="A62" s="191" t="s">
        <v>1</v>
      </c>
      <c r="B62" s="207">
        <f t="shared" ref="B62:N62" si="34">B44/B46</f>
        <v>8.2171635603223686E-2</v>
      </c>
      <c r="C62" s="207">
        <f t="shared" si="34"/>
        <v>7.8534320531668214E-2</v>
      </c>
      <c r="D62" s="207">
        <f t="shared" si="34"/>
        <v>8.218915599397339E-2</v>
      </c>
      <c r="E62" s="207">
        <f t="shared" si="34"/>
        <v>8.180071935359326E-2</v>
      </c>
      <c r="F62" s="207">
        <f t="shared" si="34"/>
        <v>8.2260271621257444E-2</v>
      </c>
      <c r="G62" s="207">
        <f t="shared" si="34"/>
        <v>8.3010455557268117E-2</v>
      </c>
      <c r="H62" s="207">
        <f t="shared" si="34"/>
        <v>8.6960557536686467E-2</v>
      </c>
      <c r="I62" s="207">
        <f t="shared" si="34"/>
        <v>8.1050288162677189E-2</v>
      </c>
      <c r="J62" s="207">
        <f t="shared" si="34"/>
        <v>8.1198184297129647E-2</v>
      </c>
      <c r="K62" s="207">
        <f t="shared" si="34"/>
        <v>8.1573594738765104E-2</v>
      </c>
      <c r="L62" s="207">
        <f t="shared" si="34"/>
        <v>8.3522474232128704E-2</v>
      </c>
      <c r="M62" s="207">
        <f t="shared" si="34"/>
        <v>8.5756178996192478E-2</v>
      </c>
      <c r="N62" s="40">
        <f t="shared" si="34"/>
        <v>8.2459964529902632E-2</v>
      </c>
    </row>
    <row r="63" spans="1:14" s="1" customFormat="1" ht="10.199999999999999" x14ac:dyDescent="0.2">
      <c r="A63" s="191"/>
      <c r="B63" s="207"/>
      <c r="C63" s="207"/>
      <c r="D63" s="207"/>
      <c r="E63" s="207"/>
      <c r="F63" s="207"/>
      <c r="G63" s="207"/>
      <c r="H63" s="207"/>
      <c r="I63" s="207"/>
      <c r="J63" s="207"/>
      <c r="K63" s="207"/>
      <c r="L63" s="207"/>
      <c r="M63" s="207"/>
      <c r="N63" s="40"/>
    </row>
    <row r="64" spans="1:14" s="1" customFormat="1" ht="10.199999999999999" x14ac:dyDescent="0.2">
      <c r="A64" s="193" t="s">
        <v>12</v>
      </c>
      <c r="B64" s="208">
        <f>SUM(B58:B63)</f>
        <v>1</v>
      </c>
      <c r="C64" s="208">
        <f>SUM(C58:C63)</f>
        <v>0.99999999999999989</v>
      </c>
      <c r="D64" s="208">
        <f t="shared" ref="D64" si="35">SUM(D58:D63)</f>
        <v>1</v>
      </c>
      <c r="E64" s="208">
        <f t="shared" ref="E64:M64" si="36">SUM(E58:E63)</f>
        <v>1</v>
      </c>
      <c r="F64" s="208">
        <f t="shared" si="36"/>
        <v>1</v>
      </c>
      <c r="G64" s="208">
        <f t="shared" si="36"/>
        <v>1</v>
      </c>
      <c r="H64" s="208">
        <f t="shared" si="36"/>
        <v>1</v>
      </c>
      <c r="I64" s="208">
        <f t="shared" si="36"/>
        <v>1</v>
      </c>
      <c r="J64" s="208">
        <f t="shared" si="36"/>
        <v>1</v>
      </c>
      <c r="K64" s="208">
        <f>SUM(K58:K63)</f>
        <v>1</v>
      </c>
      <c r="L64" s="208">
        <f>SUM(L58:L63)</f>
        <v>0.99999999999999989</v>
      </c>
      <c r="M64" s="208">
        <f>SUM(M58:M63)</f>
        <v>1</v>
      </c>
      <c r="N64" s="174">
        <f t="shared" ref="N64" si="37">SUM(N58:N63)</f>
        <v>1</v>
      </c>
    </row>
  </sheetData>
  <pageMargins left="0" right="0" top="0.75" bottom="0.75" header="0.3" footer="0.3"/>
  <pageSetup orientation="landscape" r:id="rId1"/>
  <rowBreaks count="1" manualBreakCount="1">
    <brk id="36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58"/>
  <sheetViews>
    <sheetView topLeftCell="G12" zoomScale="136" zoomScaleNormal="136" workbookViewId="0">
      <selection activeCell="M37" sqref="M37"/>
    </sheetView>
  </sheetViews>
  <sheetFormatPr defaultColWidth="9.33203125" defaultRowHeight="10.199999999999999" x14ac:dyDescent="0.2"/>
  <cols>
    <col min="1" max="1" width="12.6640625" style="1" bestFit="1" customWidth="1"/>
    <col min="2" max="2" width="10.6640625" style="1" bestFit="1" customWidth="1"/>
    <col min="3" max="3" width="13" style="1" bestFit="1" customWidth="1"/>
    <col min="4" max="5" width="10.6640625" style="1" bestFit="1" customWidth="1"/>
    <col min="6" max="6" width="10.5546875" style="1" bestFit="1" customWidth="1"/>
    <col min="7" max="8" width="10.44140625" style="1" bestFit="1" customWidth="1"/>
    <col min="9" max="11" width="10.5546875" style="1" bestFit="1" customWidth="1"/>
    <col min="12" max="13" width="10.6640625" style="1" bestFit="1" customWidth="1"/>
    <col min="14" max="14" width="12" style="1" bestFit="1" customWidth="1"/>
    <col min="15" max="16384" width="9.33203125" style="1"/>
  </cols>
  <sheetData>
    <row r="1" spans="1:14" x14ac:dyDescent="0.2">
      <c r="A1" s="100" t="s">
        <v>102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</row>
    <row r="2" spans="1:14" x14ac:dyDescent="0.2">
      <c r="A2" s="17" t="s">
        <v>4</v>
      </c>
      <c r="B2" s="183" t="s">
        <v>86</v>
      </c>
      <c r="C2" s="183" t="s">
        <v>87</v>
      </c>
      <c r="D2" s="183" t="s">
        <v>88</v>
      </c>
      <c r="E2" s="183" t="s">
        <v>89</v>
      </c>
      <c r="F2" s="183" t="s">
        <v>97</v>
      </c>
      <c r="G2" s="183" t="s">
        <v>90</v>
      </c>
      <c r="H2" s="183" t="s">
        <v>91</v>
      </c>
      <c r="I2" s="183" t="s">
        <v>92</v>
      </c>
      <c r="J2" s="183" t="s">
        <v>93</v>
      </c>
      <c r="K2" s="183" t="s">
        <v>94</v>
      </c>
      <c r="L2" s="183" t="s">
        <v>95</v>
      </c>
      <c r="M2" s="183" t="s">
        <v>96</v>
      </c>
      <c r="N2" s="4" t="s">
        <v>0</v>
      </c>
    </row>
    <row r="3" spans="1:14" x14ac:dyDescent="0.2">
      <c r="A3" s="5" t="s">
        <v>8</v>
      </c>
      <c r="B3" s="134">
        <f>+'[1]Oct 2023'!$J$67</f>
        <v>41603.119999999995</v>
      </c>
      <c r="C3" s="134">
        <f>+'[1]Nov 2023'!$J$57</f>
        <v>47724.56</v>
      </c>
      <c r="D3" s="134">
        <f>+'[1]Dec 2023'!$J$57</f>
        <v>42850.080000000002</v>
      </c>
      <c r="E3" s="134">
        <f>+'[1]Jan 2024'!$J$57</f>
        <v>47384.479999999996</v>
      </c>
      <c r="F3" s="134">
        <f>+'[1]Feb 2024'!$J$57</f>
        <v>38769.120000000003</v>
      </c>
      <c r="G3" s="134">
        <f>+'[1]Mar 2024'!$J$57</f>
        <v>39335.919999999998</v>
      </c>
      <c r="H3" s="134">
        <f>+'[1]Apr 2024'!$J$57</f>
        <v>39335.919999999998</v>
      </c>
      <c r="I3" s="134">
        <f>+'[1]May 2024'!$J$60</f>
        <v>48971.520000000004</v>
      </c>
      <c r="J3" s="134">
        <f>+'[1]Jun 2024'!$J$60</f>
        <v>37182.080000000002</v>
      </c>
      <c r="K3" s="134">
        <f>+'[1]Jul 2024'!$J$60</f>
        <v>42396.639999999999</v>
      </c>
      <c r="L3" s="134">
        <f>+'[1]Aug 2024'!$J$60</f>
        <v>43190.16</v>
      </c>
      <c r="M3" s="134">
        <f>+'[1]Sep 2024'!$J$60</f>
        <v>36728.639999999999</v>
      </c>
      <c r="N3" s="135">
        <f t="shared" ref="N3:N7" si="0">SUM(B3:M3)</f>
        <v>505472.24</v>
      </c>
    </row>
    <row r="4" spans="1:14" x14ac:dyDescent="0.2">
      <c r="A4" s="5" t="s">
        <v>9</v>
      </c>
      <c r="B4" s="134">
        <f>+'[2]Oct 2023'!$J$50</f>
        <v>57109.52</v>
      </c>
      <c r="C4" s="134">
        <f>+'[2]Nov 2023'!$J$46</f>
        <v>55813.68</v>
      </c>
      <c r="D4" s="134">
        <f>+'[2]Dec 2023'!$J$46</f>
        <v>47760.959999999999</v>
      </c>
      <c r="E4" s="134">
        <f>+'[2]Jan 2024'!$J$46</f>
        <v>60997.04</v>
      </c>
      <c r="F4" s="134">
        <f>+'[2]Feb 2024'!$J$46</f>
        <v>58220.24</v>
      </c>
      <c r="G4" s="134">
        <f>+'[2]Mar 2024'!$J$46</f>
        <v>57479.76</v>
      </c>
      <c r="H4" s="134">
        <f>+'[2]Apr 2024'!$J$46</f>
        <v>53592.24</v>
      </c>
      <c r="I4" s="134">
        <f>+'[2]May 2024'!$J$49</f>
        <v>63125.919999999998</v>
      </c>
      <c r="J4" s="134">
        <f>+'[2]Jun 2024'!$J$49</f>
        <v>50908</v>
      </c>
      <c r="K4" s="134">
        <f>+'[2]Jul 2024'!$J$49</f>
        <v>55258.32</v>
      </c>
      <c r="L4" s="134">
        <f>+'[2]Aug 2024'!$J$49</f>
        <v>54795.519999999997</v>
      </c>
      <c r="M4" s="134">
        <f>+'[2]Sep 2024'!$J$49</f>
        <v>50445.2</v>
      </c>
      <c r="N4" s="135">
        <f t="shared" si="0"/>
        <v>665506.39999999991</v>
      </c>
    </row>
    <row r="5" spans="1:14" x14ac:dyDescent="0.2">
      <c r="A5" s="5" t="s">
        <v>103</v>
      </c>
      <c r="B5" s="134">
        <f>+'[3]OCT 2023'!$J$52</f>
        <v>20918.560000000001</v>
      </c>
      <c r="C5" s="134">
        <f>+'[3]NOV 2023'!$J$52</f>
        <v>23787.919999999998</v>
      </c>
      <c r="D5" s="134">
        <f>+'[3]DEC 2023'!$J$53</f>
        <v>22121.84</v>
      </c>
      <c r="E5" s="134">
        <f>+'[3]JAN 2024'!$J$52</f>
        <v>24065.599999999999</v>
      </c>
      <c r="F5" s="134">
        <f>+'[3]FEB 2024'!$J$52</f>
        <v>26101.919999999998</v>
      </c>
      <c r="G5" s="134">
        <f>+'[3]MAR 2024'!$J$52</f>
        <v>25454</v>
      </c>
      <c r="H5" s="134">
        <f>+'[4]APR 2024'!$J$52</f>
        <v>28601.040000000001</v>
      </c>
      <c r="I5" s="134">
        <f>+'[4]MAY 2024'!$J$55</f>
        <v>31285.279999999999</v>
      </c>
      <c r="J5" s="134">
        <f>+'[4]JUN 2024'!$J$55</f>
        <v>21844.16</v>
      </c>
      <c r="K5" s="134">
        <f>+'[4]JUL 2024'!$J$55</f>
        <v>26472.16</v>
      </c>
      <c r="L5" s="134">
        <f>+'[4]AUG 2024'!$J$55</f>
        <v>23510.240000000002</v>
      </c>
      <c r="M5" s="134">
        <f>+'[4]SEP 2024'!$J$56</f>
        <v>25454</v>
      </c>
      <c r="N5" s="135">
        <f>SUM(B5:M5)</f>
        <v>299616.71999999997</v>
      </c>
    </row>
    <row r="6" spans="1:14" ht="12.75" customHeight="1" x14ac:dyDescent="0.2">
      <c r="A6" s="5" t="s">
        <v>24</v>
      </c>
      <c r="B6" s="134">
        <f>+'[5]OCT 2023'!$J$59</f>
        <v>203448.95999999999</v>
      </c>
      <c r="C6" s="134">
        <f>+'[5]NOV 2023'!$J$56</f>
        <v>194018.88</v>
      </c>
      <c r="D6" s="134">
        <f>+'[5]DEC 2023'!$J$56</f>
        <v>178368.96</v>
      </c>
      <c r="E6" s="134">
        <f>+'[5]JAN 2024'!$J$56</f>
        <v>197630.4</v>
      </c>
      <c r="F6" s="134">
        <f>+'[5]FEB 2024'!$J$56</f>
        <v>196827.84</v>
      </c>
      <c r="G6" s="134">
        <f>+'[5]MAR 2024'!$J$56</f>
        <v>196727.52</v>
      </c>
      <c r="H6" s="134">
        <f>+'[5]APR 2024'!$J$56</f>
        <v>211775.52</v>
      </c>
      <c r="I6" s="134">
        <f>+'[5]MAY 2024'!$J$52</f>
        <v>192714.72</v>
      </c>
      <c r="J6" s="134">
        <f>+'[5]JUN 2024'!$J$52</f>
        <v>168537.60000000001</v>
      </c>
      <c r="K6" s="134">
        <f>+'[5]JUL 2024'!$J$52</f>
        <v>176864.16</v>
      </c>
      <c r="L6" s="134">
        <f>+'[5]AUG 2024'!$J$52</f>
        <v>190808.64</v>
      </c>
      <c r="M6" s="134">
        <f>+'[5]SEP 2024'!$J$52</f>
        <v>165528</v>
      </c>
      <c r="N6" s="135">
        <f t="shared" si="0"/>
        <v>2273251.1999999997</v>
      </c>
    </row>
    <row r="7" spans="1:14" x14ac:dyDescent="0.2">
      <c r="A7" s="5" t="s">
        <v>1</v>
      </c>
      <c r="B7" s="134">
        <f>+'[6]OCT 2023'!$J$58</f>
        <v>149947.20000000001</v>
      </c>
      <c r="C7" s="134">
        <f>+'[6]NOV 2023'!$J$60</f>
        <v>158462.72</v>
      </c>
      <c r="D7" s="134">
        <f>+'[6]DEC 2023'!$J$59</f>
        <v>137081.36000000002</v>
      </c>
      <c r="E7" s="134">
        <f>+'[6]JAN 2024'!$J$59</f>
        <v>155593.35999999999</v>
      </c>
      <c r="F7" s="134">
        <f>+'[6]FEB 2024'!$J$59</f>
        <v>150224.88</v>
      </c>
      <c r="G7" s="134">
        <f>+'[6]MAR 2024'!$J$59</f>
        <v>163090.72</v>
      </c>
      <c r="H7" s="134">
        <f>+'[6]APR 2024'!$J$59</f>
        <v>168551.75999999998</v>
      </c>
      <c r="I7" s="134">
        <f>+'[6]MAY 2024'!$J$58</f>
        <v>160684.16</v>
      </c>
      <c r="J7" s="134">
        <f>+'[6]JUN 2024'!$J$58</f>
        <v>136896.24</v>
      </c>
      <c r="K7" s="134">
        <f>+'[6]JUL 2024'!$J$58</f>
        <v>160776.72</v>
      </c>
      <c r="L7" s="134">
        <f>+'[6]AUG 2024'!$J$57</f>
        <v>154945.44</v>
      </c>
      <c r="M7" s="134">
        <f>+'[6]SEP 2024'!$J$58</f>
        <v>141894.48000000001</v>
      </c>
      <c r="N7" s="135">
        <f t="shared" si="0"/>
        <v>1838149.0399999998</v>
      </c>
    </row>
    <row r="8" spans="1:14" x14ac:dyDescent="0.2">
      <c r="A8" s="5"/>
      <c r="B8" s="134"/>
      <c r="C8" s="135"/>
      <c r="D8" s="135"/>
      <c r="E8" s="135"/>
      <c r="F8" s="135"/>
      <c r="G8" s="135"/>
      <c r="H8" s="134"/>
      <c r="I8" s="135"/>
      <c r="J8" s="135"/>
      <c r="K8" s="135"/>
      <c r="L8" s="135"/>
      <c r="M8" s="135"/>
      <c r="N8" s="135"/>
    </row>
    <row r="9" spans="1:14" x14ac:dyDescent="0.2">
      <c r="A9" s="6" t="s">
        <v>5</v>
      </c>
      <c r="B9" s="149">
        <f t="shared" ref="B9:F9" si="1">SUM(B3:B8)</f>
        <v>473027.36</v>
      </c>
      <c r="C9" s="149">
        <f>SUM(C3:C8)</f>
        <v>479807.76</v>
      </c>
      <c r="D9" s="149">
        <f t="shared" si="1"/>
        <v>428183.19999999995</v>
      </c>
      <c r="E9" s="149">
        <f t="shared" si="1"/>
        <v>485670.88</v>
      </c>
      <c r="F9" s="148">
        <f t="shared" si="1"/>
        <v>470144</v>
      </c>
      <c r="G9" s="149">
        <f t="shared" ref="G9:L9" si="2">SUM(G3:G8)</f>
        <v>482087.91999999993</v>
      </c>
      <c r="H9" s="149">
        <f t="shared" si="2"/>
        <v>501856.48</v>
      </c>
      <c r="I9" s="148">
        <f t="shared" si="2"/>
        <v>496781.6</v>
      </c>
      <c r="J9" s="148">
        <f t="shared" si="2"/>
        <v>415368.08</v>
      </c>
      <c r="K9" s="148">
        <f t="shared" si="2"/>
        <v>461768</v>
      </c>
      <c r="L9" s="148">
        <f t="shared" si="2"/>
        <v>467250</v>
      </c>
      <c r="M9" s="149">
        <f>SUM(M3:M8)</f>
        <v>420050.31999999995</v>
      </c>
      <c r="N9" s="148">
        <f t="shared" ref="M9:N9" si="3">SUM(N3:N8)</f>
        <v>5581995.5999999996</v>
      </c>
    </row>
    <row r="10" spans="1:14" ht="10.35" customHeight="1" x14ac:dyDescent="0.2">
      <c r="A10" s="102"/>
      <c r="B10" s="102"/>
      <c r="C10" s="102"/>
      <c r="D10" s="102"/>
      <c r="E10" s="102"/>
      <c r="F10" s="102"/>
      <c r="G10" s="102"/>
      <c r="H10" s="102"/>
      <c r="I10" s="102"/>
      <c r="J10" s="102"/>
      <c r="K10" s="102"/>
      <c r="L10" s="102"/>
      <c r="M10" s="102"/>
      <c r="N10" s="102"/>
    </row>
    <row r="11" spans="1:14" x14ac:dyDescent="0.2">
      <c r="A11" s="16" t="s">
        <v>6</v>
      </c>
      <c r="B11" s="183" t="s">
        <v>86</v>
      </c>
      <c r="C11" s="183" t="s">
        <v>87</v>
      </c>
      <c r="D11" s="183" t="s">
        <v>88</v>
      </c>
      <c r="E11" s="183" t="s">
        <v>89</v>
      </c>
      <c r="F11" s="183" t="s">
        <v>97</v>
      </c>
      <c r="G11" s="183" t="s">
        <v>90</v>
      </c>
      <c r="H11" s="183" t="s">
        <v>91</v>
      </c>
      <c r="I11" s="183" t="s">
        <v>92</v>
      </c>
      <c r="J11" s="183" t="s">
        <v>93</v>
      </c>
      <c r="K11" s="183" t="s">
        <v>94</v>
      </c>
      <c r="L11" s="183" t="s">
        <v>95</v>
      </c>
      <c r="M11" s="183" t="s">
        <v>96</v>
      </c>
      <c r="N11" s="4" t="s">
        <v>0</v>
      </c>
    </row>
    <row r="12" spans="1:14" x14ac:dyDescent="0.2">
      <c r="A12" s="5" t="s">
        <v>8</v>
      </c>
      <c r="B12" s="40">
        <f t="shared" ref="B12:N12" si="4">B3/B9</f>
        <v>8.7950768851932787E-2</v>
      </c>
      <c r="C12" s="41">
        <f t="shared" si="4"/>
        <v>9.9466002800788378E-2</v>
      </c>
      <c r="D12" s="41">
        <f t="shared" si="4"/>
        <v>0.10007417385829245</v>
      </c>
      <c r="E12" s="41">
        <f t="shared" si="4"/>
        <v>9.756500122057965E-2</v>
      </c>
      <c r="F12" s="41">
        <f t="shared" si="4"/>
        <v>8.2462224339776749E-2</v>
      </c>
      <c r="G12" s="41">
        <f t="shared" si="4"/>
        <v>8.1594909077995575E-2</v>
      </c>
      <c r="H12" s="41">
        <f t="shared" si="4"/>
        <v>7.8380815168511919E-2</v>
      </c>
      <c r="I12" s="41">
        <f t="shared" si="4"/>
        <v>9.8577564064369544E-2</v>
      </c>
      <c r="J12" s="41">
        <f t="shared" si="4"/>
        <v>8.9515978213829048E-2</v>
      </c>
      <c r="K12" s="41">
        <f t="shared" si="4"/>
        <v>9.1813724640945241E-2</v>
      </c>
      <c r="L12" s="41">
        <f t="shared" si="4"/>
        <v>9.2434799357945435E-2</v>
      </c>
      <c r="M12" s="41">
        <f t="shared" si="4"/>
        <v>8.7438666872102375E-2</v>
      </c>
      <c r="N12" s="41">
        <f t="shared" si="4"/>
        <v>9.0554037699348958E-2</v>
      </c>
    </row>
    <row r="13" spans="1:14" x14ac:dyDescent="0.2">
      <c r="A13" s="5" t="s">
        <v>9</v>
      </c>
      <c r="B13" s="40">
        <f t="shared" ref="B13:N13" si="5">B4/B9</f>
        <v>0.12073195935220322</v>
      </c>
      <c r="C13" s="41">
        <f t="shared" si="5"/>
        <v>0.11632508819782322</v>
      </c>
      <c r="D13" s="41">
        <f t="shared" si="5"/>
        <v>0.11154328334227033</v>
      </c>
      <c r="E13" s="41">
        <f t="shared" si="5"/>
        <v>0.12559336479057587</v>
      </c>
      <c r="F13" s="41">
        <f t="shared" si="5"/>
        <v>0.1238349101551865</v>
      </c>
      <c r="G13" s="41">
        <f t="shared" si="5"/>
        <v>0.11923086560642301</v>
      </c>
      <c r="H13" s="41">
        <f t="shared" si="5"/>
        <v>0.10678798049992301</v>
      </c>
      <c r="I13" s="41">
        <f t="shared" si="5"/>
        <v>0.12706976264821401</v>
      </c>
      <c r="J13" s="41">
        <f t="shared" si="5"/>
        <v>0.12256117513892738</v>
      </c>
      <c r="K13" s="41">
        <f t="shared" si="5"/>
        <v>0.11966684568874413</v>
      </c>
      <c r="L13" s="41">
        <f t="shared" si="5"/>
        <v>0.11727238095238095</v>
      </c>
      <c r="M13" s="41">
        <f t="shared" si="5"/>
        <v>0.12009323073483197</v>
      </c>
      <c r="N13" s="41">
        <f t="shared" si="5"/>
        <v>0.11922374141606273</v>
      </c>
    </row>
    <row r="14" spans="1:14" x14ac:dyDescent="0.2">
      <c r="A14" s="5" t="s">
        <v>103</v>
      </c>
      <c r="B14" s="40">
        <f t="shared" ref="B14:N14" si="6">B5/B9</f>
        <v>4.4222727412638461E-2</v>
      </c>
      <c r="C14" s="41">
        <f t="shared" si="6"/>
        <v>4.9578022664743891E-2</v>
      </c>
      <c r="D14" s="41">
        <f t="shared" si="6"/>
        <v>5.1664427749617457E-2</v>
      </c>
      <c r="E14" s="41">
        <f t="shared" si="6"/>
        <v>4.9551251662442675E-2</v>
      </c>
      <c r="F14" s="41">
        <f t="shared" si="6"/>
        <v>5.5518989926490604E-2</v>
      </c>
      <c r="G14" s="41">
        <f t="shared" si="6"/>
        <v>5.2799497651797631E-2</v>
      </c>
      <c r="H14" s="41">
        <f t="shared" si="6"/>
        <v>5.6990476639855285E-2</v>
      </c>
      <c r="I14" s="41">
        <f t="shared" si="6"/>
        <v>6.2975923423894922E-2</v>
      </c>
      <c r="J14" s="41">
        <f t="shared" si="6"/>
        <v>5.2589886059612477E-2</v>
      </c>
      <c r="K14" s="41">
        <f t="shared" si="6"/>
        <v>5.7327835623083453E-2</v>
      </c>
      <c r="L14" s="41">
        <f t="shared" si="6"/>
        <v>5.031619047619048E-2</v>
      </c>
      <c r="M14" s="41">
        <f t="shared" si="6"/>
        <v>6.0597501746933569E-2</v>
      </c>
      <c r="N14" s="41">
        <f t="shared" si="6"/>
        <v>5.3675556462280262E-2</v>
      </c>
    </row>
    <row r="15" spans="1:14" ht="12" customHeight="1" x14ac:dyDescent="0.2">
      <c r="A15" s="5" t="s">
        <v>24</v>
      </c>
      <c r="B15" s="40">
        <f t="shared" ref="B15:N15" si="7">B6/B9</f>
        <v>0.43009977266431271</v>
      </c>
      <c r="C15" s="41">
        <f t="shared" si="7"/>
        <v>0.40436794936372017</v>
      </c>
      <c r="D15" s="41">
        <f t="shared" si="7"/>
        <v>0.41657159832520291</v>
      </c>
      <c r="E15" s="41">
        <f t="shared" si="7"/>
        <v>0.40692248215499349</v>
      </c>
      <c r="F15" s="41">
        <f t="shared" si="7"/>
        <v>0.4186543697250204</v>
      </c>
      <c r="G15" s="41">
        <f t="shared" si="7"/>
        <v>0.40807394634572053</v>
      </c>
      <c r="H15" s="41">
        <f t="shared" si="7"/>
        <v>0.42198422943547526</v>
      </c>
      <c r="I15" s="41">
        <f t="shared" si="7"/>
        <v>0.38792644494079492</v>
      </c>
      <c r="J15" s="41">
        <f t="shared" si="7"/>
        <v>0.40575481871404273</v>
      </c>
      <c r="K15" s="41">
        <f t="shared" si="7"/>
        <v>0.38301519377696158</v>
      </c>
      <c r="L15" s="41">
        <f t="shared" si="7"/>
        <v>0.40836520064205462</v>
      </c>
      <c r="M15" s="41">
        <f t="shared" si="7"/>
        <v>0.39406707272595343</v>
      </c>
      <c r="N15" s="41">
        <f t="shared" si="7"/>
        <v>0.40724704261680178</v>
      </c>
    </row>
    <row r="16" spans="1:14" x14ac:dyDescent="0.2">
      <c r="A16" s="5" t="s">
        <v>1</v>
      </c>
      <c r="B16" s="40">
        <f t="shared" ref="B16:N16" si="8">B7/B9</f>
        <v>0.31699477171891288</v>
      </c>
      <c r="C16" s="41">
        <f t="shared" si="8"/>
        <v>0.3302629369729243</v>
      </c>
      <c r="D16" s="41">
        <f t="shared" si="8"/>
        <v>0.32014651672461703</v>
      </c>
      <c r="E16" s="41">
        <f t="shared" si="8"/>
        <v>0.3203679001714082</v>
      </c>
      <c r="F16" s="41">
        <f t="shared" si="8"/>
        <v>0.31952950585352574</v>
      </c>
      <c r="G16" s="41">
        <f t="shared" si="8"/>
        <v>0.33830078131806335</v>
      </c>
      <c r="H16" s="41">
        <f t="shared" si="8"/>
        <v>0.33585649825623448</v>
      </c>
      <c r="I16" s="41">
        <f t="shared" si="8"/>
        <v>0.32345030492272664</v>
      </c>
      <c r="J16" s="41">
        <f t="shared" si="8"/>
        <v>0.3295781418735883</v>
      </c>
      <c r="K16" s="41">
        <f t="shared" si="8"/>
        <v>0.34817640027026558</v>
      </c>
      <c r="L16" s="41">
        <f t="shared" si="8"/>
        <v>0.33161142857142856</v>
      </c>
      <c r="M16" s="41">
        <f t="shared" si="8"/>
        <v>0.33780352792017876</v>
      </c>
      <c r="N16" s="41">
        <f t="shared" si="8"/>
        <v>0.32929962180550626</v>
      </c>
    </row>
    <row r="17" spans="1:15" x14ac:dyDescent="0.2">
      <c r="A17" s="5"/>
      <c r="B17" s="40"/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34"/>
      <c r="N17" s="41"/>
    </row>
    <row r="18" spans="1:15" ht="10.8" thickBot="1" x14ac:dyDescent="0.25">
      <c r="A18" s="12" t="s">
        <v>12</v>
      </c>
      <c r="B18" s="175">
        <f t="shared" ref="B18:E18" si="9">SUM(B12:B17)</f>
        <v>1</v>
      </c>
      <c r="C18" s="175">
        <f>SUM(C12:C17)</f>
        <v>0.99999999999999989</v>
      </c>
      <c r="D18" s="175">
        <f t="shared" si="9"/>
        <v>1</v>
      </c>
      <c r="E18" s="175">
        <f t="shared" si="9"/>
        <v>0.99999999999999978</v>
      </c>
      <c r="F18" s="175">
        <f t="shared" ref="F18:K18" si="10">SUM(F12:F17)</f>
        <v>1</v>
      </c>
      <c r="G18" s="175">
        <f t="shared" si="10"/>
        <v>1.0000000000000002</v>
      </c>
      <c r="H18" s="175">
        <f t="shared" si="10"/>
        <v>1</v>
      </c>
      <c r="I18" s="175">
        <f t="shared" si="10"/>
        <v>1</v>
      </c>
      <c r="J18" s="175">
        <f t="shared" si="10"/>
        <v>1</v>
      </c>
      <c r="K18" s="175">
        <f t="shared" si="10"/>
        <v>1</v>
      </c>
      <c r="L18" s="175">
        <f>SUM(L12:L17)</f>
        <v>1</v>
      </c>
      <c r="M18" s="175">
        <f>SUM(M12:M17)</f>
        <v>1</v>
      </c>
      <c r="N18" s="175">
        <f t="shared" ref="M18:N18" si="11">SUM(N12:N17)</f>
        <v>1</v>
      </c>
    </row>
    <row r="19" spans="1:15" ht="1.5" customHeight="1" x14ac:dyDescent="0.2"/>
    <row r="20" spans="1:15" ht="2.25" customHeight="1" x14ac:dyDescent="0.2">
      <c r="A20" s="102"/>
      <c r="B20" s="183" t="s">
        <v>57</v>
      </c>
      <c r="C20" s="183" t="s">
        <v>58</v>
      </c>
      <c r="D20" s="183" t="s">
        <v>59</v>
      </c>
      <c r="E20" s="183" t="s">
        <v>60</v>
      </c>
      <c r="F20" s="183" t="s">
        <v>61</v>
      </c>
      <c r="G20" s="183" t="s">
        <v>62</v>
      </c>
      <c r="H20" s="183" t="s">
        <v>63</v>
      </c>
      <c r="I20" s="183" t="s">
        <v>64</v>
      </c>
      <c r="J20" s="183" t="s">
        <v>65</v>
      </c>
      <c r="K20" s="183" t="s">
        <v>66</v>
      </c>
      <c r="L20" s="183" t="s">
        <v>67</v>
      </c>
      <c r="M20" s="183" t="s">
        <v>68</v>
      </c>
      <c r="N20" s="102"/>
    </row>
    <row r="21" spans="1:15" x14ac:dyDescent="0.2">
      <c r="A21" s="16" t="s">
        <v>19</v>
      </c>
      <c r="B21" s="183" t="s">
        <v>86</v>
      </c>
      <c r="C21" s="183" t="s">
        <v>87</v>
      </c>
      <c r="D21" s="183" t="s">
        <v>88</v>
      </c>
      <c r="E21" s="183" t="s">
        <v>89</v>
      </c>
      <c r="F21" s="183" t="s">
        <v>97</v>
      </c>
      <c r="G21" s="183" t="s">
        <v>90</v>
      </c>
      <c r="H21" s="183" t="s">
        <v>91</v>
      </c>
      <c r="I21" s="183" t="s">
        <v>92</v>
      </c>
      <c r="J21" s="183" t="s">
        <v>93</v>
      </c>
      <c r="K21" s="183" t="s">
        <v>94</v>
      </c>
      <c r="L21" s="183" t="s">
        <v>95</v>
      </c>
      <c r="M21" s="183" t="s">
        <v>96</v>
      </c>
      <c r="N21" s="4" t="s">
        <v>0</v>
      </c>
    </row>
    <row r="22" spans="1:15" x14ac:dyDescent="0.2">
      <c r="A22" s="5" t="s">
        <v>8</v>
      </c>
      <c r="B22" s="7">
        <f>+'[1]Oct 2023'!$I$67</f>
        <v>367</v>
      </c>
      <c r="C22" s="7">
        <f>+'[1]Nov 2023'!$I$57</f>
        <v>417</v>
      </c>
      <c r="D22" s="7">
        <f>+'[1]Dec 2023'!$I$57</f>
        <v>373</v>
      </c>
      <c r="E22" s="7">
        <f>+'[1]Jan 2024'!$I$57</f>
        <v>416</v>
      </c>
      <c r="F22" s="7">
        <f>+'[1]Feb 2024'!$I$57</f>
        <v>339</v>
      </c>
      <c r="G22" s="7">
        <f>+'[1]Mar 2024'!$I$57</f>
        <v>346</v>
      </c>
      <c r="H22" s="7">
        <f>+'[1]Apr 2024'!$I$57</f>
        <v>341</v>
      </c>
      <c r="I22" s="7">
        <f>+'[1]May 2024'!$I$60</f>
        <v>425</v>
      </c>
      <c r="J22" s="7">
        <f>+'[1]Jun 2024'!$I$60</f>
        <v>325</v>
      </c>
      <c r="K22" s="7">
        <f>+'[1]Jul 2024'!$I$60</f>
        <v>370</v>
      </c>
      <c r="L22" s="7">
        <f>+'[1]Aug 2024'!$I$60</f>
        <v>376</v>
      </c>
      <c r="M22" s="7">
        <f>+'[1]Sep 2024'!$I$60</f>
        <v>323</v>
      </c>
      <c r="N22" s="7">
        <f t="shared" ref="N22:N26" si="12">SUM(B22:M22)</f>
        <v>4418</v>
      </c>
    </row>
    <row r="23" spans="1:15" x14ac:dyDescent="0.2">
      <c r="A23" s="5" t="s">
        <v>9</v>
      </c>
      <c r="B23" s="7">
        <f>+'[2]Oct 2023'!$I$50</f>
        <v>613</v>
      </c>
      <c r="C23" s="7">
        <f>+'[2]Nov 2023'!$I$46</f>
        <v>599</v>
      </c>
      <c r="D23" s="7">
        <f>+'[2]Dec 2023'!$I$46</f>
        <v>515</v>
      </c>
      <c r="E23" s="7">
        <f>+'[2]Jan 2024'!$I$46</f>
        <v>656</v>
      </c>
      <c r="F23" s="7">
        <f>+'[2]Feb 2024'!$I$46</f>
        <v>627</v>
      </c>
      <c r="G23" s="7">
        <f>+'[2]Mar 2024'!$I$46</f>
        <v>621</v>
      </c>
      <c r="H23" s="7">
        <f>+'[2]Apr 2024'!$I$46</f>
        <v>576</v>
      </c>
      <c r="I23" s="7">
        <f>+'[2]May 2024'!$I$49</f>
        <v>679</v>
      </c>
      <c r="J23" s="7">
        <f>+'[2]Jun 2024'!$I$49</f>
        <v>547</v>
      </c>
      <c r="K23" s="7">
        <f>+'[2]Jul 2024'!$I$49</f>
        <v>594</v>
      </c>
      <c r="L23" s="7">
        <f>+'[2]Aug 2024'!$I$49</f>
        <v>591</v>
      </c>
      <c r="M23" s="7">
        <f>+'[2]Sep 2024'!$I$49</f>
        <v>545</v>
      </c>
      <c r="N23" s="7">
        <f t="shared" si="12"/>
        <v>7163</v>
      </c>
    </row>
    <row r="24" spans="1:15" x14ac:dyDescent="0.2">
      <c r="A24" s="5" t="s">
        <v>103</v>
      </c>
      <c r="B24" s="7">
        <f>+'[3]OCT 2023'!$I$52</f>
        <v>226</v>
      </c>
      <c r="C24" s="7">
        <f>+'[3]NOV 2023'!$I$52</f>
        <v>256</v>
      </c>
      <c r="D24" s="7">
        <f>+'[3]DEC 2023'!$I$52</f>
        <v>237</v>
      </c>
      <c r="E24" s="7">
        <f>+'[3]JAN 2024'!$I$52</f>
        <v>260</v>
      </c>
      <c r="F24" s="7">
        <f>+'[3]FEB 2024'!$I$52</f>
        <v>280</v>
      </c>
      <c r="G24" s="7">
        <f>+'[3]MAR 2024'!$I$52</f>
        <v>272</v>
      </c>
      <c r="H24" s="7">
        <f>+'[4]APR 2024'!$I$52</f>
        <v>309</v>
      </c>
      <c r="I24" s="7">
        <f>+'[4]MAY 2024'!$I$55</f>
        <v>335</v>
      </c>
      <c r="J24" s="7">
        <f>+'[4]JUN 2024'!$I$55</f>
        <v>236</v>
      </c>
      <c r="K24" s="7">
        <f>+'[4]JUL 2024'!$I$55</f>
        <v>285</v>
      </c>
      <c r="L24" s="7">
        <f>+'[4]AUG 2024'!$I$55</f>
        <v>252</v>
      </c>
      <c r="M24" s="7">
        <f>+'[4]SEP 2024'!$I$56</f>
        <v>273</v>
      </c>
      <c r="N24" s="7">
        <f>SUM(B24:M24)</f>
        <v>3221</v>
      </c>
    </row>
    <row r="25" spans="1:15" ht="11.25" customHeight="1" x14ac:dyDescent="0.2">
      <c r="A25" s="5" t="s">
        <v>24</v>
      </c>
      <c r="B25" s="7">
        <f>+'[5]OCT 2023'!$I$59</f>
        <v>2021</v>
      </c>
      <c r="C25" s="7">
        <f>+'[5]NOV 2023'!$I$56</f>
        <v>1924</v>
      </c>
      <c r="D25" s="7">
        <f>+'[5]DEC 2023'!$I$56</f>
        <v>1769</v>
      </c>
      <c r="E25" s="7">
        <f>+'[5]JAN 2024'!$I$56</f>
        <v>1968</v>
      </c>
      <c r="F25" s="7">
        <f>+'[5]FEB 2024'!$I$56</f>
        <v>1950</v>
      </c>
      <c r="G25" s="7">
        <f>+'[5]MAR 2024'!$I$56</f>
        <v>1951</v>
      </c>
      <c r="H25" s="7">
        <f>+'[5]APR 2024'!$I$56</f>
        <v>2102</v>
      </c>
      <c r="I25" s="7">
        <f>+'[5]MAY 2024'!$I$52</f>
        <v>1913</v>
      </c>
      <c r="J25" s="7">
        <f>+'[5]JUN 2024'!$I$52</f>
        <v>1673</v>
      </c>
      <c r="K25" s="7">
        <f>+'[5]JUL 2024'!$I$52</f>
        <v>1761</v>
      </c>
      <c r="L25" s="7">
        <f>+'[5]AUG 2024'!$I$52</f>
        <v>1894</v>
      </c>
      <c r="M25" s="7">
        <f>+'[5]SEP 2024'!$I$52</f>
        <v>1644</v>
      </c>
      <c r="N25" s="7">
        <f t="shared" si="12"/>
        <v>22570</v>
      </c>
    </row>
    <row r="26" spans="1:15" x14ac:dyDescent="0.2">
      <c r="A26" s="5" t="s">
        <v>1</v>
      </c>
      <c r="B26" s="7">
        <f>+'[6]OCT 2023'!$I$58</f>
        <v>1614</v>
      </c>
      <c r="C26" s="7">
        <f>+'[6]NOV 2023'!$I$60</f>
        <v>1704</v>
      </c>
      <c r="D26" s="7">
        <f>+'[6]DEC 2023'!$I$59</f>
        <v>1475</v>
      </c>
      <c r="E26" s="7">
        <f>+'[6]JAN 2024'!$I$59</f>
        <v>1670</v>
      </c>
      <c r="F26" s="7">
        <f>+'[6]FEB 2024'!$I$59</f>
        <v>1619</v>
      </c>
      <c r="G26" s="7">
        <f>+'[6]MAR 2024'!$I$59</f>
        <v>1751</v>
      </c>
      <c r="H26" s="7">
        <f>+'[6]APR 2024'!$I$59</f>
        <v>1810</v>
      </c>
      <c r="I26" s="7">
        <f>+'[6]MAY 2024'!$I$58</f>
        <v>1723</v>
      </c>
      <c r="J26" s="7">
        <f>+'[6]JUN 2024'!$I$58</f>
        <v>1472</v>
      </c>
      <c r="K26" s="7">
        <f>+'[6]JUL 2024'!$I$58</f>
        <v>1726</v>
      </c>
      <c r="L26" s="7">
        <f>+'[6]AUG 2024'!$I$57</f>
        <v>1666</v>
      </c>
      <c r="M26" s="7">
        <f>+'[6]SEP 2024'!$I$58</f>
        <v>1528</v>
      </c>
      <c r="N26" s="7">
        <f t="shared" si="12"/>
        <v>19758</v>
      </c>
    </row>
    <row r="27" spans="1:15" x14ac:dyDescent="0.2">
      <c r="A27" s="5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</row>
    <row r="28" spans="1:15" x14ac:dyDescent="0.2">
      <c r="A28" s="6" t="s">
        <v>11</v>
      </c>
      <c r="B28" s="150">
        <f t="shared" ref="B28:G28" si="13">SUM(B22:B27)</f>
        <v>4841</v>
      </c>
      <c r="C28" s="150">
        <f t="shared" si="13"/>
        <v>4900</v>
      </c>
      <c r="D28" s="150">
        <f t="shared" si="13"/>
        <v>4369</v>
      </c>
      <c r="E28" s="150">
        <f t="shared" si="13"/>
        <v>4970</v>
      </c>
      <c r="F28" s="150">
        <f t="shared" si="13"/>
        <v>4815</v>
      </c>
      <c r="G28" s="150">
        <f t="shared" si="13"/>
        <v>4941</v>
      </c>
      <c r="H28" s="150">
        <f>SUM(H22:H27)</f>
        <v>5138</v>
      </c>
      <c r="I28" s="150">
        <f>SUM(I22:I27)</f>
        <v>5075</v>
      </c>
      <c r="J28" s="150">
        <f>SUM(J22:J27)</f>
        <v>4253</v>
      </c>
      <c r="K28" s="150">
        <f>SUM(K22:K27)</f>
        <v>4736</v>
      </c>
      <c r="L28" s="150">
        <f>SUM(L22:L27)</f>
        <v>4779</v>
      </c>
      <c r="M28" s="150">
        <f>SUM(M22:M27)</f>
        <v>4313</v>
      </c>
      <c r="N28" s="150">
        <f t="shared" ref="M28:N28" si="14">SUM(N22:N27)</f>
        <v>57130</v>
      </c>
      <c r="O28" s="176"/>
    </row>
    <row r="29" spans="1:15" ht="14.7" customHeight="1" x14ac:dyDescent="0.2">
      <c r="A29" s="103"/>
      <c r="B29" s="103"/>
      <c r="C29" s="103"/>
      <c r="D29" s="103"/>
      <c r="E29" s="103"/>
      <c r="F29" s="103"/>
      <c r="G29" s="103"/>
      <c r="H29" s="103"/>
      <c r="I29" s="103"/>
      <c r="J29" s="103"/>
      <c r="K29" s="103"/>
      <c r="L29" s="103"/>
      <c r="M29" s="103"/>
      <c r="N29" s="103"/>
    </row>
    <row r="30" spans="1:15" x14ac:dyDescent="0.2">
      <c r="A30" s="16" t="s">
        <v>20</v>
      </c>
      <c r="B30" s="183" t="s">
        <v>86</v>
      </c>
      <c r="C30" s="183" t="s">
        <v>87</v>
      </c>
      <c r="D30" s="183" t="s">
        <v>88</v>
      </c>
      <c r="E30" s="183" t="s">
        <v>89</v>
      </c>
      <c r="F30" s="183" t="s">
        <v>97</v>
      </c>
      <c r="G30" s="183" t="s">
        <v>90</v>
      </c>
      <c r="H30" s="183" t="s">
        <v>91</v>
      </c>
      <c r="I30" s="183" t="s">
        <v>92</v>
      </c>
      <c r="J30" s="183" t="s">
        <v>93</v>
      </c>
      <c r="K30" s="183" t="s">
        <v>94</v>
      </c>
      <c r="L30" s="183" t="s">
        <v>95</v>
      </c>
      <c r="M30" s="183" t="s">
        <v>96</v>
      </c>
      <c r="N30" s="4" t="s">
        <v>0</v>
      </c>
    </row>
    <row r="31" spans="1:15" x14ac:dyDescent="0.2">
      <c r="A31" s="5" t="s">
        <v>8</v>
      </c>
      <c r="B31" s="41">
        <f t="shared" ref="B31:N31" si="15">B22/B28</f>
        <v>7.5810782896095844E-2</v>
      </c>
      <c r="C31" s="41">
        <f t="shared" si="15"/>
        <v>8.5102040816326524E-2</v>
      </c>
      <c r="D31" s="41">
        <f t="shared" si="15"/>
        <v>8.5374227512016482E-2</v>
      </c>
      <c r="E31" s="41">
        <f t="shared" si="15"/>
        <v>8.370221327967807E-2</v>
      </c>
      <c r="F31" s="41">
        <f t="shared" si="15"/>
        <v>7.0404984423676015E-2</v>
      </c>
      <c r="G31" s="41">
        <f t="shared" si="15"/>
        <v>7.0026310463468938E-2</v>
      </c>
      <c r="H31" s="41">
        <f t="shared" si="15"/>
        <v>6.6368236667964195E-2</v>
      </c>
      <c r="I31" s="41">
        <f>I22/I28</f>
        <v>8.3743842364532015E-2</v>
      </c>
      <c r="J31" s="41">
        <f t="shared" si="15"/>
        <v>7.6416647072654595E-2</v>
      </c>
      <c r="K31" s="41">
        <f t="shared" si="15"/>
        <v>7.8125E-2</v>
      </c>
      <c r="L31" s="41">
        <f t="shared" si="15"/>
        <v>7.8677547604101283E-2</v>
      </c>
      <c r="M31" s="41">
        <f t="shared" si="15"/>
        <v>7.4889867841409691E-2</v>
      </c>
      <c r="N31" s="41">
        <f t="shared" si="15"/>
        <v>7.7332399789952738E-2</v>
      </c>
    </row>
    <row r="32" spans="1:15" x14ac:dyDescent="0.2">
      <c r="A32" s="5" t="s">
        <v>9</v>
      </c>
      <c r="B32" s="41">
        <f t="shared" ref="B32:N32" si="16">B23/B28</f>
        <v>0.12662673001445982</v>
      </c>
      <c r="C32" s="41">
        <f t="shared" si="16"/>
        <v>0.12224489795918367</v>
      </c>
      <c r="D32" s="41">
        <f t="shared" si="16"/>
        <v>0.11787594415197986</v>
      </c>
      <c r="E32" s="41">
        <f t="shared" si="16"/>
        <v>0.13199195171026157</v>
      </c>
      <c r="F32" s="41">
        <f t="shared" si="16"/>
        <v>0.13021806853582554</v>
      </c>
      <c r="G32" s="41">
        <f t="shared" si="16"/>
        <v>0.12568306010928962</v>
      </c>
      <c r="H32" s="41">
        <f t="shared" si="16"/>
        <v>0.11210587777345271</v>
      </c>
      <c r="I32" s="41">
        <f t="shared" si="16"/>
        <v>0.13379310344827586</v>
      </c>
      <c r="J32" s="41">
        <f t="shared" si="16"/>
        <v>0.12861509522689865</v>
      </c>
      <c r="K32" s="41">
        <f t="shared" si="16"/>
        <v>0.12542229729729729</v>
      </c>
      <c r="L32" s="41">
        <f t="shared" si="16"/>
        <v>0.12366603892027621</v>
      </c>
      <c r="M32" s="41">
        <f t="shared" si="16"/>
        <v>0.12636216090888014</v>
      </c>
      <c r="N32" s="41">
        <f t="shared" si="16"/>
        <v>0.12538071065989848</v>
      </c>
    </row>
    <row r="33" spans="1:14" x14ac:dyDescent="0.2">
      <c r="A33" s="5" t="s">
        <v>103</v>
      </c>
      <c r="B33" s="41">
        <f t="shared" ref="B33:N33" si="17">B24/B28</f>
        <v>4.668456930386284E-2</v>
      </c>
      <c r="C33" s="41">
        <f t="shared" si="17"/>
        <v>5.2244897959183675E-2</v>
      </c>
      <c r="D33" s="41">
        <f t="shared" si="17"/>
        <v>5.4245822842755781E-2</v>
      </c>
      <c r="E33" s="41">
        <f t="shared" si="17"/>
        <v>5.2313883299798795E-2</v>
      </c>
      <c r="F33" s="41">
        <f t="shared" si="17"/>
        <v>5.8151609553478714E-2</v>
      </c>
      <c r="G33" s="41">
        <f t="shared" si="17"/>
        <v>5.5049585104229914E-2</v>
      </c>
      <c r="H33" s="41">
        <f t="shared" si="17"/>
        <v>6.0140132347216817E-2</v>
      </c>
      <c r="I33" s="41">
        <f t="shared" si="17"/>
        <v>6.6009852216748766E-2</v>
      </c>
      <c r="J33" s="41">
        <f t="shared" si="17"/>
        <v>5.5490242181989183E-2</v>
      </c>
      <c r="K33" s="41">
        <f t="shared" si="17"/>
        <v>6.0177364864864864E-2</v>
      </c>
      <c r="L33" s="41">
        <f t="shared" si="17"/>
        <v>5.2730696798493411E-2</v>
      </c>
      <c r="M33" s="41">
        <f t="shared" si="17"/>
        <v>6.3297009042429866E-2</v>
      </c>
      <c r="N33" s="41">
        <f t="shared" si="17"/>
        <v>5.638018554174689E-2</v>
      </c>
    </row>
    <row r="34" spans="1:14" ht="12" customHeight="1" x14ac:dyDescent="0.2">
      <c r="A34" s="5" t="s">
        <v>24</v>
      </c>
      <c r="B34" s="41">
        <f t="shared" ref="B34:N34" si="18">B25/B28</f>
        <v>0.41747572815533979</v>
      </c>
      <c r="C34" s="41">
        <f t="shared" si="18"/>
        <v>0.39265306122448979</v>
      </c>
      <c r="D34" s="41">
        <f t="shared" si="18"/>
        <v>0.40489814602883956</v>
      </c>
      <c r="E34" s="41">
        <f t="shared" si="18"/>
        <v>0.3959758551307847</v>
      </c>
      <c r="F34" s="41">
        <f t="shared" si="18"/>
        <v>0.40498442367601245</v>
      </c>
      <c r="G34" s="41">
        <f t="shared" si="18"/>
        <v>0.39485934021453145</v>
      </c>
      <c r="H34" s="41">
        <f t="shared" si="18"/>
        <v>0.40910860256909304</v>
      </c>
      <c r="I34" s="41">
        <f t="shared" si="18"/>
        <v>0.37694581280788175</v>
      </c>
      <c r="J34" s="41">
        <f t="shared" si="18"/>
        <v>0.39336938631554197</v>
      </c>
      <c r="K34" s="41">
        <f t="shared" si="18"/>
        <v>0.37183277027027029</v>
      </c>
      <c r="L34" s="41">
        <f t="shared" si="18"/>
        <v>0.39631722117597823</v>
      </c>
      <c r="M34" s="41">
        <f t="shared" si="18"/>
        <v>0.38117319731045674</v>
      </c>
      <c r="N34" s="41">
        <f t="shared" si="18"/>
        <v>0.39506388937510939</v>
      </c>
    </row>
    <row r="35" spans="1:14" x14ac:dyDescent="0.2">
      <c r="A35" s="5" t="s">
        <v>1</v>
      </c>
      <c r="B35" s="41">
        <f t="shared" ref="B35:N35" si="19">B26/B28</f>
        <v>0.33340218963024171</v>
      </c>
      <c r="C35" s="41">
        <f t="shared" si="19"/>
        <v>0.34775510204081633</v>
      </c>
      <c r="D35" s="41">
        <f t="shared" si="19"/>
        <v>0.33760585946440835</v>
      </c>
      <c r="E35" s="41">
        <f t="shared" si="19"/>
        <v>0.33601609657947684</v>
      </c>
      <c r="F35" s="41">
        <f t="shared" si="19"/>
        <v>0.33624091381100729</v>
      </c>
      <c r="G35" s="41">
        <f t="shared" si="19"/>
        <v>0.35438170410848008</v>
      </c>
      <c r="H35" s="41">
        <f t="shared" si="19"/>
        <v>0.35227715064227327</v>
      </c>
      <c r="I35" s="41">
        <f t="shared" si="19"/>
        <v>0.33950738916256157</v>
      </c>
      <c r="J35" s="41">
        <f t="shared" si="19"/>
        <v>0.34610862920291557</v>
      </c>
      <c r="K35" s="41">
        <f t="shared" si="19"/>
        <v>0.36444256756756754</v>
      </c>
      <c r="L35" s="41">
        <f t="shared" si="19"/>
        <v>0.34860849550115086</v>
      </c>
      <c r="M35" s="41">
        <f t="shared" si="19"/>
        <v>0.35427776489682355</v>
      </c>
      <c r="N35" s="41">
        <f t="shared" si="19"/>
        <v>0.34584281463329247</v>
      </c>
    </row>
    <row r="36" spans="1:14" x14ac:dyDescent="0.2">
      <c r="A36" s="5"/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</row>
    <row r="37" spans="1:14" x14ac:dyDescent="0.2">
      <c r="A37" s="10" t="s">
        <v>12</v>
      </c>
      <c r="B37" s="177">
        <f t="shared" ref="B37:F37" si="20">SUM(B31:B36)</f>
        <v>1</v>
      </c>
      <c r="C37" s="177">
        <f>SUM(C31:C36)</f>
        <v>1</v>
      </c>
      <c r="D37" s="177">
        <f t="shared" si="20"/>
        <v>1</v>
      </c>
      <c r="E37" s="177">
        <f t="shared" si="20"/>
        <v>1</v>
      </c>
      <c r="F37" s="177">
        <f t="shared" si="20"/>
        <v>1</v>
      </c>
      <c r="G37" s="177">
        <f t="shared" ref="G37:L37" si="21">SUM(G31:G36)</f>
        <v>1</v>
      </c>
      <c r="H37" s="177">
        <f t="shared" si="21"/>
        <v>1</v>
      </c>
      <c r="I37" s="177">
        <f t="shared" si="21"/>
        <v>1</v>
      </c>
      <c r="J37" s="177">
        <f t="shared" si="21"/>
        <v>1</v>
      </c>
      <c r="K37" s="177">
        <f t="shared" si="21"/>
        <v>1</v>
      </c>
      <c r="L37" s="177">
        <f t="shared" si="21"/>
        <v>1</v>
      </c>
      <c r="M37" s="177">
        <f>SUM(M31:M36)</f>
        <v>1</v>
      </c>
      <c r="N37" s="177">
        <f t="shared" ref="M37:N37" si="22">SUM(N31:N36)</f>
        <v>0.99999999999999989</v>
      </c>
    </row>
    <row r="38" spans="1:14" ht="15.6" customHeight="1" x14ac:dyDescent="0.2">
      <c r="A38" s="14"/>
      <c r="B38" s="33"/>
      <c r="C38" s="36"/>
      <c r="D38" s="37"/>
      <c r="E38" s="38"/>
      <c r="F38" s="39"/>
      <c r="G38" s="26"/>
      <c r="H38" s="27"/>
      <c r="I38" s="28"/>
      <c r="J38" s="29"/>
      <c r="K38" s="30"/>
      <c r="L38" s="31"/>
      <c r="M38" s="32"/>
      <c r="N38" s="14"/>
    </row>
    <row r="39" spans="1:14" ht="18" customHeight="1" x14ac:dyDescent="0.2">
      <c r="A39" s="16" t="s">
        <v>10</v>
      </c>
      <c r="B39" s="183" t="s">
        <v>86</v>
      </c>
      <c r="C39" s="183" t="s">
        <v>87</v>
      </c>
      <c r="D39" s="183" t="s">
        <v>88</v>
      </c>
      <c r="E39" s="183" t="s">
        <v>89</v>
      </c>
      <c r="F39" s="183" t="s">
        <v>97</v>
      </c>
      <c r="G39" s="183" t="s">
        <v>90</v>
      </c>
      <c r="H39" s="183" t="s">
        <v>91</v>
      </c>
      <c r="I39" s="183" t="s">
        <v>92</v>
      </c>
      <c r="J39" s="183" t="s">
        <v>93</v>
      </c>
      <c r="K39" s="183" t="s">
        <v>94</v>
      </c>
      <c r="L39" s="183" t="s">
        <v>95</v>
      </c>
      <c r="M39" s="183" t="s">
        <v>96</v>
      </c>
      <c r="N39" s="4" t="s">
        <v>0</v>
      </c>
    </row>
    <row r="40" spans="1:14" x14ac:dyDescent="0.2">
      <c r="A40" s="5" t="s">
        <v>8</v>
      </c>
      <c r="B40" s="162">
        <f t="shared" ref="B40:N40" si="23">B3/B22</f>
        <v>113.35999999999999</v>
      </c>
      <c r="C40" s="162">
        <f t="shared" si="23"/>
        <v>114.44738609112709</v>
      </c>
      <c r="D40" s="162">
        <f t="shared" si="23"/>
        <v>114.87957104557641</v>
      </c>
      <c r="E40" s="162">
        <f t="shared" si="23"/>
        <v>113.90499999999999</v>
      </c>
      <c r="F40" s="162">
        <f t="shared" si="23"/>
        <v>114.36318584070797</v>
      </c>
      <c r="G40" s="162">
        <f t="shared" si="23"/>
        <v>113.68763005780346</v>
      </c>
      <c r="H40" s="162">
        <f>H3/H22</f>
        <v>115.35460410557184</v>
      </c>
      <c r="I40" s="162">
        <f t="shared" si="23"/>
        <v>115.22710588235294</v>
      </c>
      <c r="J40" s="162">
        <f t="shared" si="23"/>
        <v>114.4064</v>
      </c>
      <c r="K40" s="162">
        <f t="shared" si="23"/>
        <v>114.58551351351352</v>
      </c>
      <c r="L40" s="162">
        <f t="shared" si="23"/>
        <v>114.86744680851065</v>
      </c>
      <c r="M40" s="162">
        <f t="shared" si="23"/>
        <v>113.71095975232198</v>
      </c>
      <c r="N40" s="162">
        <f t="shared" si="23"/>
        <v>114.41200543232232</v>
      </c>
    </row>
    <row r="41" spans="1:14" x14ac:dyDescent="0.2">
      <c r="A41" s="5" t="s">
        <v>9</v>
      </c>
      <c r="B41" s="162">
        <f t="shared" ref="B41:N41" si="24">B4/B23</f>
        <v>93.163980424143546</v>
      </c>
      <c r="C41" s="162">
        <f t="shared" si="24"/>
        <v>93.178096828046748</v>
      </c>
      <c r="D41" s="162">
        <f t="shared" si="24"/>
        <v>92.739728155339805</v>
      </c>
      <c r="E41" s="162">
        <f t="shared" si="24"/>
        <v>92.98329268292683</v>
      </c>
      <c r="F41" s="162">
        <f t="shared" si="24"/>
        <v>92.855247208931416</v>
      </c>
      <c r="G41" s="162">
        <f t="shared" si="24"/>
        <v>92.56</v>
      </c>
      <c r="H41" s="162">
        <f t="shared" si="24"/>
        <v>93.042083333333323</v>
      </c>
      <c r="I41" s="162">
        <f t="shared" si="24"/>
        <v>92.96895434462445</v>
      </c>
      <c r="J41" s="162">
        <f t="shared" si="24"/>
        <v>93.067641681901279</v>
      </c>
      <c r="K41" s="162">
        <f t="shared" si="24"/>
        <v>93.027474747474741</v>
      </c>
      <c r="L41" s="162">
        <f t="shared" si="24"/>
        <v>92.716615905245348</v>
      </c>
      <c r="M41" s="162">
        <f t="shared" si="24"/>
        <v>92.559999999999988</v>
      </c>
      <c r="N41" s="162">
        <f t="shared" si="24"/>
        <v>92.90889292196006</v>
      </c>
    </row>
    <row r="42" spans="1:14" x14ac:dyDescent="0.2">
      <c r="A42" s="5" t="s">
        <v>103</v>
      </c>
      <c r="B42" s="162">
        <f t="shared" ref="B42:N42" si="25">B5/B24</f>
        <v>92.56</v>
      </c>
      <c r="C42" s="162">
        <f t="shared" si="25"/>
        <v>92.921562499999993</v>
      </c>
      <c r="D42" s="162">
        <f t="shared" si="25"/>
        <v>93.341097046413509</v>
      </c>
      <c r="E42" s="162">
        <f t="shared" si="25"/>
        <v>92.559999999999988</v>
      </c>
      <c r="F42" s="162">
        <f t="shared" si="25"/>
        <v>93.221142857142851</v>
      </c>
      <c r="G42" s="162">
        <f t="shared" si="25"/>
        <v>93.580882352941174</v>
      </c>
      <c r="H42" s="162">
        <f t="shared" si="25"/>
        <v>92.56</v>
      </c>
      <c r="I42" s="162">
        <f t="shared" si="25"/>
        <v>93.388895522388054</v>
      </c>
      <c r="J42" s="162">
        <f t="shared" si="25"/>
        <v>92.56</v>
      </c>
      <c r="K42" s="162">
        <f t="shared" si="25"/>
        <v>92.884771929824566</v>
      </c>
      <c r="L42" s="162">
        <f t="shared" si="25"/>
        <v>93.294603174603182</v>
      </c>
      <c r="M42" s="162">
        <f t="shared" si="25"/>
        <v>93.238095238095241</v>
      </c>
      <c r="N42" s="162">
        <f t="shared" si="25"/>
        <v>93.019782676187518</v>
      </c>
    </row>
    <row r="43" spans="1:14" ht="12" customHeight="1" x14ac:dyDescent="0.2">
      <c r="A43" s="5" t="s">
        <v>24</v>
      </c>
      <c r="B43" s="162">
        <f t="shared" ref="B43:N43" si="26">B6/B25</f>
        <v>100.66747154873825</v>
      </c>
      <c r="C43" s="162">
        <f t="shared" si="26"/>
        <v>100.84141372141373</v>
      </c>
      <c r="D43" s="162">
        <f t="shared" si="26"/>
        <v>100.83039005087619</v>
      </c>
      <c r="E43" s="162">
        <f t="shared" si="26"/>
        <v>100.4219512195122</v>
      </c>
      <c r="F43" s="162">
        <f t="shared" si="26"/>
        <v>100.93735384615384</v>
      </c>
      <c r="G43" s="162">
        <f t="shared" si="26"/>
        <v>100.83419784725781</v>
      </c>
      <c r="H43" s="162">
        <f t="shared" si="26"/>
        <v>100.7495337773549</v>
      </c>
      <c r="I43" s="162">
        <f t="shared" si="26"/>
        <v>100.73952953476216</v>
      </c>
      <c r="J43" s="162">
        <f t="shared" si="26"/>
        <v>100.7397489539749</v>
      </c>
      <c r="K43" s="162">
        <f t="shared" si="26"/>
        <v>100.43393526405451</v>
      </c>
      <c r="L43" s="162">
        <f t="shared" si="26"/>
        <v>100.74373812038016</v>
      </c>
      <c r="M43" s="162">
        <f t="shared" si="26"/>
        <v>100.68613138686132</v>
      </c>
      <c r="N43" s="162">
        <f t="shared" si="26"/>
        <v>100.72003544528134</v>
      </c>
    </row>
    <row r="44" spans="1:14" x14ac:dyDescent="0.2">
      <c r="A44" s="5" t="s">
        <v>1</v>
      </c>
      <c r="B44" s="162">
        <f t="shared" ref="B44:N44" si="27">B7/B26</f>
        <v>92.904089219330857</v>
      </c>
      <c r="C44" s="162">
        <f t="shared" si="27"/>
        <v>92.994553990610328</v>
      </c>
      <c r="D44" s="162">
        <f t="shared" si="27"/>
        <v>92.936515254237293</v>
      </c>
      <c r="E44" s="162">
        <f t="shared" si="27"/>
        <v>93.169676646706577</v>
      </c>
      <c r="F44" s="162">
        <f t="shared" si="27"/>
        <v>92.788684373069799</v>
      </c>
      <c r="G44" s="162">
        <f t="shared" si="27"/>
        <v>93.141473443746435</v>
      </c>
      <c r="H44" s="162">
        <f t="shared" si="27"/>
        <v>93.12251933701657</v>
      </c>
      <c r="I44" s="162">
        <f t="shared" si="27"/>
        <v>93.258363319791059</v>
      </c>
      <c r="J44" s="162">
        <f t="shared" si="27"/>
        <v>93.000163043478253</v>
      </c>
      <c r="K44" s="162">
        <f t="shared" si="27"/>
        <v>93.149895712630354</v>
      </c>
      <c r="L44" s="162">
        <f t="shared" si="27"/>
        <v>93.004465786314526</v>
      </c>
      <c r="M44" s="162">
        <f t="shared" si="27"/>
        <v>92.862879581151844</v>
      </c>
      <c r="N44" s="162">
        <f t="shared" si="27"/>
        <v>93.033153153153137</v>
      </c>
    </row>
    <row r="45" spans="1:14" x14ac:dyDescent="0.2">
      <c r="A45" s="5"/>
      <c r="B45" s="162"/>
      <c r="C45" s="162"/>
      <c r="D45" s="162"/>
      <c r="E45" s="162"/>
      <c r="F45" s="162"/>
      <c r="G45" s="162"/>
      <c r="H45" s="162"/>
      <c r="I45" s="162"/>
      <c r="J45" s="162"/>
      <c r="K45" s="162"/>
      <c r="L45" s="162"/>
      <c r="M45" s="162"/>
      <c r="N45" s="162"/>
    </row>
    <row r="46" spans="1:14" x14ac:dyDescent="0.2">
      <c r="A46" s="86" t="s">
        <v>10</v>
      </c>
      <c r="B46" s="148">
        <f>B9/B28</f>
        <v>97.7127370378021</v>
      </c>
      <c r="C46" s="164">
        <f>C9/C28</f>
        <v>97.919951020408163</v>
      </c>
      <c r="D46" s="164">
        <f t="shared" ref="D46:N46" si="28">D9/D28</f>
        <v>98.004852368963142</v>
      </c>
      <c r="E46" s="164">
        <f t="shared" si="28"/>
        <v>97.720498993963787</v>
      </c>
      <c r="F46" s="164">
        <f>F9/F28</f>
        <v>97.641536863966778</v>
      </c>
      <c r="G46" s="164">
        <f>G9/G28</f>
        <v>97.568896984416099</v>
      </c>
      <c r="H46" s="164">
        <f>H9/H28</f>
        <v>97.675453483845857</v>
      </c>
      <c r="I46" s="164">
        <f t="shared" si="28"/>
        <v>97.887999999999991</v>
      </c>
      <c r="J46" s="164">
        <f t="shared" si="28"/>
        <v>97.664726075711272</v>
      </c>
      <c r="K46" s="164">
        <f>K9/K28</f>
        <v>97.501689189189193</v>
      </c>
      <c r="L46" s="164">
        <f>L9/L28</f>
        <v>97.77150031387319</v>
      </c>
      <c r="M46" s="164">
        <f t="shared" si="28"/>
        <v>97.391680964525847</v>
      </c>
      <c r="N46" s="164">
        <f t="shared" si="28"/>
        <v>97.706907054087168</v>
      </c>
    </row>
    <row r="47" spans="1:14" ht="14.1" customHeight="1" x14ac:dyDescent="0.2">
      <c r="A47" s="102"/>
      <c r="B47" s="102"/>
      <c r="C47" s="102"/>
      <c r="D47" s="102"/>
      <c r="E47" s="102"/>
      <c r="F47" s="102"/>
      <c r="G47" s="102"/>
      <c r="H47" s="102"/>
      <c r="I47" s="102"/>
      <c r="J47" s="102"/>
      <c r="K47" s="102"/>
      <c r="L47" s="102"/>
      <c r="M47" s="102"/>
      <c r="N47" s="102"/>
    </row>
    <row r="58" spans="11:11" x14ac:dyDescent="0.2">
      <c r="K58" s="1" t="s">
        <v>69</v>
      </c>
    </row>
  </sheetData>
  <pageMargins left="0.5" right="0.5" top="0.5" bottom="0.5" header="0.25" footer="0.25"/>
  <pageSetup scale="90" orientation="landscape" r:id="rId1"/>
  <headerFooter differentOddEven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Summary</vt:lpstr>
      <vt:lpstr>Group 1 ITE</vt:lpstr>
      <vt:lpstr>Group 1 Cat 2 ITE -Rechargeable</vt:lpstr>
      <vt:lpstr>Group 2 BTE</vt:lpstr>
      <vt:lpstr>Group 2 Cat 2 BTE -Rechargeable</vt:lpstr>
      <vt:lpstr>Group 3 RIC</vt:lpstr>
      <vt:lpstr>Group 3- RIC - R</vt:lpstr>
      <vt:lpstr>Group 4 Wireless</vt:lpstr>
      <vt:lpstr>Group 6 Remotes</vt:lpstr>
      <vt:lpstr>Group 7 - CROS Non-R</vt:lpstr>
      <vt:lpstr>Group 7 CROS- R</vt:lpstr>
      <vt:lpstr>Group 8 CI Comp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Procurement Distribution Dec 2019</dc:title>
  <dc:creator/>
  <cp:lastModifiedBy/>
  <dcterms:created xsi:type="dcterms:W3CDTF">2020-01-14T21:41:36Z</dcterms:created>
  <dcterms:modified xsi:type="dcterms:W3CDTF">2024-10-07T15:37:19Z</dcterms:modified>
</cp:coreProperties>
</file>